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Conto economico" sheetId="1" r:id="rId1"/>
    <sheet name="PFN" sheetId="2" r:id="rId2"/>
    <sheet name="GAS" sheetId="3" r:id="rId3"/>
    <sheet name="Energia elettrica" sheetId="4" r:id="rId4"/>
    <sheet name="Acqua" sheetId="5" r:id="rId5"/>
    <sheet name="Ambiente" sheetId="6" r:id="rId6"/>
    <sheet name="Altri" sheetId="7" r:id="rId7"/>
  </sheets>
  <definedNames/>
  <calcPr fullCalcOnLoad="1"/>
</workbook>
</file>

<file path=xl/sharedStrings.xml><?xml version="1.0" encoding="utf-8"?>
<sst xmlns="http://schemas.openxmlformats.org/spreadsheetml/2006/main" count="180" uniqueCount="91">
  <si>
    <t xml:space="preserve">€ /000 </t>
  </si>
  <si>
    <t xml:space="preserve">Ricavi 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</si>
  <si>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</si>
  <si>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</si>
  <si>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</si>
  <si>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</si>
  <si>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</si>
  <si>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</si>
  <si>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</si>
  <si>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</si>
  <si>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</si>
  <si>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</si>
  <si>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</si>
  <si>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</si>
  <si>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 xml:space="preserve">Conto economico                                                              </t>
  </si>
  <si>
    <t>Dati quantitativi</t>
  </si>
  <si>
    <t>Var. Ass.</t>
  </si>
  <si>
    <t>Var. %</t>
  </si>
  <si>
    <t>- di cui volumi Trading</t>
  </si>
  <si>
    <t>Inc%</t>
  </si>
  <si>
    <t>Ricavi</t>
  </si>
  <si>
    <t>Costi operativi</t>
  </si>
  <si>
    <t>Margine operativo lordo</t>
  </si>
  <si>
    <t>Margine operativo lordo area</t>
  </si>
  <si>
    <t>Margine operativo lordo gruppo</t>
  </si>
  <si>
    <t>Peso percentuale</t>
  </si>
  <si>
    <t>Fognatura</t>
  </si>
  <si>
    <t>Depurazione</t>
  </si>
  <si>
    <t>Rifiuti urbani</t>
  </si>
  <si>
    <t>Rifiuti da mercato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</si>
  <si>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</si>
  <si>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</si>
  <si>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</si>
  <si>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</si>
  <si>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</si>
  <si>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</si>
  <si>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</si>
  <si>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</si>
  <si>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</si>
  <si>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Comuni serviti</t>
  </si>
  <si>
    <t>a</t>
  </si>
  <si>
    <t>Disponibilità liquide</t>
  </si>
  <si>
    <t>Altri crediti finanziari correnti</t>
  </si>
  <si>
    <t>Debiti bancari correnti</t>
  </si>
  <si>
    <t>Parte corrente dell'indebitamento bancario</t>
  </si>
  <si>
    <t>Altri debiti finanziari correnti</t>
  </si>
  <si>
    <t>Debiti per locazioni finanziarie scadenti entro l'esercizio successivo</t>
  </si>
  <si>
    <t>Indebitamento finanziario corrente</t>
  </si>
  <si>
    <t>b</t>
  </si>
  <si>
    <t>c</t>
  </si>
  <si>
    <t>d=a+b+c</t>
  </si>
  <si>
    <t>Indebitamento finanziario corrente netto</t>
  </si>
  <si>
    <t>e</t>
  </si>
  <si>
    <t>Crediti finanziari non correnti</t>
  </si>
  <si>
    <t>f</t>
  </si>
  <si>
    <t>Altri debiti finanziari non correnti</t>
  </si>
  <si>
    <t>Debiti per locazioni finanziarie scadenti oltre l'esercizio successivo</t>
  </si>
  <si>
    <t>Indebitamento finanziario non corrente</t>
  </si>
  <si>
    <t>Indebitamento finanziario non corrente netto</t>
  </si>
  <si>
    <t>Indebitamento finanziario netto</t>
  </si>
  <si>
    <t>Imposte del periodo</t>
  </si>
  <si>
    <t>Utile netto del periodo</t>
  </si>
  <si>
    <r>
      <t xml:space="preserve">Posizione Finanziaria Netta </t>
    </r>
    <r>
      <rPr>
        <i/>
        <sz val="10"/>
        <color indexed="8"/>
        <rFont val="Arial Narrow"/>
        <family val="2"/>
      </rPr>
      <t>(Mln €)</t>
    </r>
  </si>
  <si>
    <t>g=e+f</t>
  </si>
  <si>
    <t>h=d+g</t>
  </si>
  <si>
    <r>
      <t xml:space="preserve">Conto economico </t>
    </r>
    <r>
      <rPr>
        <i/>
        <sz val="10"/>
        <color indexed="8"/>
        <rFont val="Arial"/>
        <family val="2"/>
      </rPr>
      <t>(mln €)</t>
    </r>
  </si>
  <si>
    <t>(mln €)</t>
  </si>
  <si>
    <r>
      <t xml:space="preserve">Volumi distribuiti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</si>
  <si>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(milioni di mcubi)</t>
    </r>
  </si>
  <si>
    <r>
      <t xml:space="preserve">Volumi venduti </t>
    </r>
    <r>
      <rPr>
        <i/>
        <sz val="10"/>
        <color indexed="8"/>
        <rFont val="Arial"/>
        <family val="2"/>
      </rPr>
      <t>(Gw/h)</t>
    </r>
  </si>
  <si>
    <r>
      <t xml:space="preserve">Volumi distribuiti </t>
    </r>
    <r>
      <rPr>
        <i/>
        <sz val="10"/>
        <color indexed="8"/>
        <rFont val="Arial"/>
        <family val="2"/>
      </rPr>
      <t>(Gw/h)</t>
    </r>
  </si>
  <si>
    <r>
      <t xml:space="preserve">Dati Quantitativi </t>
    </r>
    <r>
      <rPr>
        <i/>
        <sz val="10"/>
        <color indexed="8"/>
        <rFont val="Arial"/>
        <family val="2"/>
      </rPr>
      <t>(migliaia di tonnellate)</t>
    </r>
  </si>
  <si>
    <t>Rifiuti commercializzati</t>
  </si>
  <si>
    <t>Sottoprodotti impianti</t>
  </si>
  <si>
    <r>
      <t xml:space="preserve">Volumi calore distribuiti </t>
    </r>
    <r>
      <rPr>
        <i/>
        <sz val="10"/>
        <color indexed="8"/>
        <rFont val="Arial"/>
        <family val="2"/>
      </rPr>
      <t>(Gwht)</t>
    </r>
  </si>
  <si>
    <r>
      <t xml:space="preserve">Punti luce </t>
    </r>
    <r>
      <rPr>
        <i/>
        <sz val="10"/>
        <color indexed="8"/>
        <rFont val="Arial"/>
        <family val="2"/>
      </rPr>
      <t>(migliaia)</t>
    </r>
  </si>
  <si>
    <t>Totale gestione finanziaria</t>
  </si>
  <si>
    <t>Attribuibile:</t>
  </si>
  <si>
    <t>Azionisti della Controllante</t>
  </si>
  <si>
    <t>Azionisti di minoranza</t>
  </si>
  <si>
    <t>di cui non ricorrenti</t>
  </si>
  <si>
    <t>Acquedotto</t>
  </si>
  <si>
    <t>Debiti bancari non correnti e obbligazioni emesse</t>
  </si>
  <si>
    <t>Altri ricavi non operativi</t>
  </si>
  <si>
    <t>Ammortamenti, accantonamenti e svalutazioni</t>
  </si>
  <si>
    <t>Margine operativo lordo AcegasAps</t>
  </si>
  <si>
    <t>-3,1 p.p.</t>
  </si>
  <si>
    <t>-0,6 p.p.</t>
  </si>
  <si>
    <t>+2,5 p.p.</t>
  </si>
  <si>
    <t>+1,9 p.p.</t>
  </si>
  <si>
    <t>-0,7 p.p.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</si>
</sst>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_-* #,##0.0_-;\-* #,##0.0_-;_-* &quot;-&quot;??_-;_-@_-"/>
    <numFmt numFmtId="179" formatCode="_-* #,##0.0_-;\-* #,##0.0_-;_-* &quot;-&quot;?_-;_-@_-"/>
    <numFmt numFmtId="180" formatCode="0.0%"/>
    <numFmt numFmtId="181" formatCode="\+0.0%;\(0.0%\)"/>
    <numFmt numFmtId="182" formatCode="\+#,##0.0;\(#,##0.0\)"/>
    <numFmt numFmtId="183" formatCode="0.0"/>
    <numFmt numFmtId="184" formatCode="\ #,##0.0;\(\ #,##0.0\)"/>
    <numFmt numFmtId="185" formatCode="mmm\-yyyy"/>
    <numFmt numFmtId="186" formatCode="0.0000"/>
    <numFmt numFmtId="187" formatCode="0.000"/>
    <numFmt numFmtId="188" formatCode="[$-410]dddd\ d\ mmmm\ yyyy"/>
    <numFmt numFmtId="189" formatCode="0.00000"/>
    <numFmt numFmtId="190" formatCode="\(#,##0.0\);\+#,##0.0"/>
    <numFmt numFmtId="191" formatCode="#,##0.0"/>
    <numFmt numFmtId="192" formatCode="#,##0.00;\(#,##0\)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37" fontId="1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2" fillId="33" borderId="10" xfId="46" applyFont="1" applyFill="1" applyBorder="1" applyAlignment="1" applyProtection="1">
      <alignment horizontal="left" vertical="center"/>
      <protection hidden="1"/>
    </xf>
    <xf numFmtId="172" fontId="3" fillId="33" borderId="10" xfId="46" applyNumberFormat="1" applyFont="1" applyFill="1" applyBorder="1" applyAlignment="1" applyProtection="1" quotePrefix="1">
      <alignment horizontal="center" vertical="center" wrapText="1"/>
      <protection/>
    </xf>
    <xf numFmtId="37" fontId="4" fillId="34" borderId="10" xfId="46" applyFont="1" applyFill="1" applyBorder="1" applyAlignment="1" applyProtection="1">
      <alignment horizontal="left" vertical="center" wrapText="1"/>
      <protection hidden="1"/>
    </xf>
    <xf numFmtId="37" fontId="4" fillId="0" borderId="0" xfId="46" applyFont="1" applyAlignment="1" applyProtection="1">
      <alignment wrapText="1"/>
      <protection hidden="1"/>
    </xf>
    <xf numFmtId="37" fontId="4" fillId="0" borderId="0" xfId="46" applyFont="1" applyAlignment="1" applyProtection="1" quotePrefix="1">
      <alignment horizontal="left" wrapText="1"/>
      <protection hidden="1"/>
    </xf>
    <xf numFmtId="37" fontId="2" fillId="0" borderId="0" xfId="46" applyFont="1" applyAlignment="1" applyProtection="1">
      <alignment wrapText="1"/>
      <protection hidden="1"/>
    </xf>
    <xf numFmtId="37" fontId="2" fillId="0" borderId="0" xfId="46" applyFont="1" applyFill="1" applyAlignment="1" applyProtection="1">
      <alignment vertical="center"/>
      <protection hidden="1"/>
    </xf>
    <xf numFmtId="37" fontId="4" fillId="0" borderId="0" xfId="46" applyFont="1" applyFill="1" applyAlignment="1" applyProtection="1">
      <alignment vertical="center"/>
      <protection hidden="1"/>
    </xf>
    <xf numFmtId="0" fontId="7" fillId="0" borderId="1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/>
    </xf>
    <xf numFmtId="178" fontId="4" fillId="0" borderId="0" xfId="43" applyNumberFormat="1" applyFont="1" applyFill="1" applyAlignment="1" applyProtection="1">
      <alignment horizontal="right" vertical="center"/>
      <protection hidden="1"/>
    </xf>
    <xf numFmtId="0" fontId="9" fillId="0" borderId="0" xfId="0" applyFont="1" applyAlignment="1">
      <alignment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Fill="1" applyBorder="1" applyAlignment="1" applyProtection="1">
      <alignment horizontal="right" vertical="center"/>
      <protection hidden="1"/>
    </xf>
    <xf numFmtId="37" fontId="2" fillId="0" borderId="10" xfId="46" applyFont="1" applyFill="1" applyBorder="1" applyAlignment="1" applyProtection="1">
      <alignment vertical="center"/>
      <protection hidden="1"/>
    </xf>
    <xf numFmtId="178" fontId="2" fillId="0" borderId="10" xfId="43" applyNumberFormat="1" applyFont="1" applyBorder="1" applyAlignment="1" applyProtection="1">
      <alignment horizontal="center" vertical="center"/>
      <protection hidden="1"/>
    </xf>
    <xf numFmtId="37" fontId="4" fillId="0" borderId="0" xfId="46" applyFont="1" applyFill="1" applyAlignment="1" applyProtection="1">
      <alignment horizontal="left" vertical="center"/>
      <protection hidden="1"/>
    </xf>
    <xf numFmtId="178" fontId="2" fillId="0" borderId="0" xfId="43" applyNumberFormat="1" applyFont="1" applyBorder="1" applyAlignment="1" applyProtection="1">
      <alignment vertical="center"/>
      <protection hidden="1"/>
    </xf>
    <xf numFmtId="180" fontId="7" fillId="0" borderId="15" xfId="49" applyNumberFormat="1" applyFont="1" applyBorder="1" applyAlignment="1">
      <alignment wrapText="1"/>
    </xf>
    <xf numFmtId="181" fontId="7" fillId="0" borderId="12" xfId="49" applyNumberFormat="1" applyFont="1" applyBorder="1" applyAlignment="1">
      <alignment wrapText="1"/>
    </xf>
    <xf numFmtId="181" fontId="7" fillId="0" borderId="14" xfId="49" applyNumberFormat="1" applyFont="1" applyBorder="1" applyAlignment="1">
      <alignment wrapText="1"/>
    </xf>
    <xf numFmtId="182" fontId="7" fillId="0" borderId="0" xfId="0" applyNumberFormat="1" applyFont="1" applyBorder="1" applyAlignment="1">
      <alignment wrapText="1"/>
    </xf>
    <xf numFmtId="182" fontId="7" fillId="0" borderId="15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wrapText="1"/>
    </xf>
    <xf numFmtId="182" fontId="6" fillId="0" borderId="0" xfId="0" applyNumberFormat="1" applyFont="1" applyBorder="1" applyAlignment="1">
      <alignment wrapText="1"/>
    </xf>
    <xf numFmtId="181" fontId="6" fillId="0" borderId="12" xfId="49" applyNumberFormat="1" applyFont="1" applyBorder="1" applyAlignment="1">
      <alignment wrapText="1"/>
    </xf>
    <xf numFmtId="178" fontId="7" fillId="0" borderId="0" xfId="43" applyNumberFormat="1" applyFont="1" applyBorder="1" applyAlignment="1">
      <alignment wrapText="1"/>
    </xf>
    <xf numFmtId="184" fontId="1" fillId="0" borderId="0" xfId="43" applyNumberFormat="1" applyFont="1" applyFill="1" applyBorder="1" applyAlignment="1" applyProtection="1">
      <alignment vertical="center"/>
      <protection locked="0"/>
    </xf>
    <xf numFmtId="184" fontId="4" fillId="0" borderId="0" xfId="43" applyNumberFormat="1" applyFont="1" applyFill="1" applyAlignment="1" applyProtection="1">
      <alignment horizontal="right" vertical="center"/>
      <protection hidden="1"/>
    </xf>
    <xf numFmtId="184" fontId="5" fillId="0" borderId="10" xfId="43" applyNumberFormat="1" applyFont="1" applyFill="1" applyBorder="1" applyAlignment="1" applyProtection="1">
      <alignment vertical="center"/>
      <protection locked="0"/>
    </xf>
    <xf numFmtId="184" fontId="2" fillId="0" borderId="10" xfId="43" applyNumberFormat="1" applyFont="1" applyFill="1" applyBorder="1" applyAlignment="1" applyProtection="1">
      <alignment horizontal="right" vertical="center"/>
      <protection hidden="1"/>
    </xf>
    <xf numFmtId="182" fontId="7" fillId="0" borderId="0" xfId="43" applyNumberFormat="1" applyFont="1" applyBorder="1" applyAlignment="1">
      <alignment wrapText="1"/>
    </xf>
    <xf numFmtId="181" fontId="7" fillId="0" borderId="12" xfId="49" applyNumberFormat="1" applyFont="1" applyBorder="1" applyAlignment="1">
      <alignment wrapText="1"/>
    </xf>
    <xf numFmtId="178" fontId="6" fillId="0" borderId="0" xfId="43" applyNumberFormat="1" applyFont="1" applyBorder="1" applyAlignment="1">
      <alignment wrapText="1"/>
    </xf>
    <xf numFmtId="37" fontId="2" fillId="0" borderId="10" xfId="46" applyFont="1" applyBorder="1" applyAlignment="1" applyProtection="1">
      <alignment wrapText="1"/>
      <protection hidden="1"/>
    </xf>
    <xf numFmtId="37" fontId="2" fillId="34" borderId="10" xfId="46" applyFont="1" applyFill="1" applyBorder="1" applyAlignment="1" applyProtection="1">
      <alignment horizontal="left" vertical="center"/>
      <protection hidden="1"/>
    </xf>
    <xf numFmtId="172" fontId="3" fillId="34" borderId="10" xfId="46" applyNumberFormat="1" applyFont="1" applyFill="1" applyBorder="1" applyAlignment="1" applyProtection="1" quotePrefix="1">
      <alignment horizontal="center" vertical="center" wrapText="1"/>
      <protection/>
    </xf>
    <xf numFmtId="0" fontId="6" fillId="0" borderId="16" xfId="0" applyFont="1" applyBorder="1" applyAlignment="1">
      <alignment wrapText="1"/>
    </xf>
    <xf numFmtId="183" fontId="6" fillId="0" borderId="10" xfId="0" applyNumberFormat="1" applyFont="1" applyBorder="1" applyAlignment="1">
      <alignment wrapText="1"/>
    </xf>
    <xf numFmtId="182" fontId="6" fillId="0" borderId="10" xfId="0" applyNumberFormat="1" applyFont="1" applyBorder="1" applyAlignment="1">
      <alignment wrapText="1"/>
    </xf>
    <xf numFmtId="181" fontId="6" fillId="0" borderId="17" xfId="49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0" fillId="0" borderId="0" xfId="0" applyNumberFormat="1" applyFill="1" applyAlignment="1">
      <alignment/>
    </xf>
    <xf numFmtId="183" fontId="9" fillId="0" borderId="10" xfId="0" applyNumberFormat="1" applyFont="1" applyBorder="1" applyAlignment="1">
      <alignment/>
    </xf>
    <xf numFmtId="183" fontId="6" fillId="0" borderId="0" xfId="0" applyNumberFormat="1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43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178" fontId="12" fillId="0" borderId="0" xfId="43" applyNumberFormat="1" applyFont="1" applyBorder="1" applyAlignment="1">
      <alignment wrapText="1"/>
    </xf>
    <xf numFmtId="182" fontId="12" fillId="0" borderId="0" xfId="0" applyNumberFormat="1" applyFont="1" applyBorder="1" applyAlignment="1">
      <alignment wrapText="1"/>
    </xf>
    <xf numFmtId="181" fontId="12" fillId="0" borderId="0" xfId="49" applyNumberFormat="1" applyFont="1" applyBorder="1" applyAlignment="1">
      <alignment wrapText="1"/>
    </xf>
    <xf numFmtId="181" fontId="12" fillId="0" borderId="12" xfId="49" applyNumberFormat="1" applyFont="1" applyBorder="1" applyAlignment="1">
      <alignment wrapText="1"/>
    </xf>
    <xf numFmtId="176" fontId="5" fillId="0" borderId="0" xfId="46" applyNumberFormat="1" applyFont="1" applyFill="1" applyBorder="1" applyProtection="1">
      <alignment/>
      <protection locked="0"/>
    </xf>
    <xf numFmtId="176" fontId="1" fillId="0" borderId="0" xfId="46" applyNumberFormat="1" applyFill="1" applyBorder="1" applyProtection="1">
      <alignment/>
      <protection locked="0"/>
    </xf>
    <xf numFmtId="176" fontId="0" fillId="0" borderId="0" xfId="0" applyNumberFormat="1" applyAlignment="1">
      <alignment/>
    </xf>
    <xf numFmtId="176" fontId="4" fillId="0" borderId="0" xfId="46" applyNumberFormat="1" applyFont="1" applyProtection="1">
      <alignment/>
      <protection hidden="1"/>
    </xf>
    <xf numFmtId="176" fontId="5" fillId="0" borderId="10" xfId="46" applyNumberFormat="1" applyFont="1" applyFill="1" applyBorder="1" applyProtection="1">
      <alignment/>
      <protection locked="0"/>
    </xf>
    <xf numFmtId="176" fontId="4" fillId="0" borderId="0" xfId="46" applyNumberFormat="1" applyFont="1" applyFill="1" applyAlignment="1" applyProtection="1">
      <alignment horizontal="right"/>
      <protection hidden="1"/>
    </xf>
    <xf numFmtId="176" fontId="1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90" fontId="7" fillId="0" borderId="0" xfId="0" applyNumberFormat="1" applyFont="1" applyBorder="1" applyAlignment="1">
      <alignment wrapText="1"/>
    </xf>
    <xf numFmtId="0" fontId="12" fillId="0" borderId="11" xfId="0" applyFont="1" applyBorder="1" applyAlignment="1">
      <alignment horizontal="right" wrapText="1"/>
    </xf>
    <xf numFmtId="49" fontId="10" fillId="0" borderId="0" xfId="0" applyNumberFormat="1" applyFont="1" applyAlignment="1">
      <alignment horizontal="left"/>
    </xf>
    <xf numFmtId="37" fontId="2" fillId="0" borderId="0" xfId="46" applyFont="1" applyBorder="1" applyAlignment="1" applyProtection="1">
      <alignment wrapText="1"/>
      <protection hidden="1"/>
    </xf>
    <xf numFmtId="183" fontId="0" fillId="0" borderId="0" xfId="0" applyNumberFormat="1" applyBorder="1" applyAlignment="1">
      <alignment/>
    </xf>
    <xf numFmtId="181" fontId="7" fillId="0" borderId="0" xfId="49" applyNumberFormat="1" applyFont="1" applyBorder="1" applyAlignment="1">
      <alignment wrapText="1"/>
    </xf>
    <xf numFmtId="37" fontId="11" fillId="0" borderId="0" xfId="46" applyFont="1" applyAlignment="1" applyProtection="1">
      <alignment horizontal="right" wrapText="1"/>
      <protection hidden="1"/>
    </xf>
    <xf numFmtId="180" fontId="13" fillId="0" borderId="0" xfId="49" applyNumberFormat="1" applyFont="1" applyBorder="1" applyAlignment="1">
      <alignment wrapText="1"/>
    </xf>
    <xf numFmtId="181" fontId="14" fillId="0" borderId="0" xfId="49" applyNumberFormat="1" applyFont="1" applyBorder="1" applyAlignment="1">
      <alignment wrapText="1"/>
    </xf>
    <xf numFmtId="180" fontId="14" fillId="0" borderId="0" xfId="49" applyNumberFormat="1" applyFont="1" applyBorder="1" applyAlignment="1">
      <alignment wrapText="1"/>
    </xf>
    <xf numFmtId="180" fontId="13" fillId="0" borderId="10" xfId="49" applyNumberFormat="1" applyFont="1" applyBorder="1" applyAlignment="1">
      <alignment wrapText="1"/>
    </xf>
    <xf numFmtId="180" fontId="7" fillId="0" borderId="15" xfId="49" applyNumberFormat="1" applyFont="1" applyFill="1" applyBorder="1" applyAlignment="1">
      <alignment wrapText="1"/>
    </xf>
    <xf numFmtId="0" fontId="6" fillId="13" borderId="16" xfId="0" applyFont="1" applyFill="1" applyBorder="1" applyAlignment="1">
      <alignment horizontal="center" vertical="center" wrapText="1"/>
    </xf>
    <xf numFmtId="15" fontId="6" fillId="13" borderId="10" xfId="0" applyNumberFormat="1" applyFont="1" applyFill="1" applyBorder="1" applyAlignment="1">
      <alignment horizontal="right" vertical="center" wrapText="1"/>
    </xf>
    <xf numFmtId="15" fontId="13" fillId="13" borderId="10" xfId="0" applyNumberFormat="1" applyFont="1" applyFill="1" applyBorder="1" applyAlignment="1">
      <alignment horizontal="right" vertical="center" wrapText="1"/>
    </xf>
    <xf numFmtId="0" fontId="13" fillId="13" borderId="10" xfId="0" applyFont="1" applyFill="1" applyBorder="1" applyAlignment="1">
      <alignment horizontal="right" vertical="center" wrapText="1"/>
    </xf>
    <xf numFmtId="0" fontId="6" fillId="13" borderId="10" xfId="0" applyFont="1" applyFill="1" applyBorder="1" applyAlignment="1">
      <alignment horizontal="right" vertical="center" wrapText="1"/>
    </xf>
    <xf numFmtId="15" fontId="6" fillId="13" borderId="17" xfId="0" applyNumberFormat="1" applyFont="1" applyFill="1" applyBorder="1" applyAlignment="1">
      <alignment horizontal="right" vertical="center" wrapText="1"/>
    </xf>
    <xf numFmtId="0" fontId="6" fillId="13" borderId="17" xfId="0" applyFont="1" applyFill="1" applyBorder="1" applyAlignment="1">
      <alignment horizontal="right" vertical="center" wrapText="1"/>
    </xf>
    <xf numFmtId="0" fontId="12" fillId="13" borderId="16" xfId="0" applyFont="1" applyFill="1" applyBorder="1" applyAlignment="1">
      <alignment horizontal="center" vertical="center" wrapText="1"/>
    </xf>
    <xf numFmtId="0" fontId="6" fillId="30" borderId="16" xfId="0" applyFont="1" applyFill="1" applyBorder="1" applyAlignment="1">
      <alignment horizontal="center" vertical="center" wrapText="1"/>
    </xf>
    <xf numFmtId="0" fontId="12" fillId="30" borderId="16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2" fillId="36" borderId="16" xfId="0" applyFont="1" applyFill="1" applyBorder="1" applyAlignment="1">
      <alignment horizontal="center" vertical="center" wrapText="1"/>
    </xf>
    <xf numFmtId="15" fontId="13" fillId="30" borderId="10" xfId="0" applyNumberFormat="1" applyFont="1" applyFill="1" applyBorder="1" applyAlignment="1">
      <alignment horizontal="right" vertical="center" wrapText="1"/>
    </xf>
    <xf numFmtId="15" fontId="6" fillId="30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right" vertical="center" wrapText="1"/>
    </xf>
    <xf numFmtId="15" fontId="6" fillId="30" borderId="17" xfId="0" applyNumberFormat="1" applyFont="1" applyFill="1" applyBorder="1" applyAlignment="1">
      <alignment horizontal="right" vertical="center" wrapText="1"/>
    </xf>
    <xf numFmtId="0" fontId="6" fillId="30" borderId="17" xfId="0" applyFont="1" applyFill="1" applyBorder="1" applyAlignment="1">
      <alignment horizontal="right" vertical="center" wrapText="1"/>
    </xf>
    <xf numFmtId="15" fontId="6" fillId="36" borderId="1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right" vertical="center" wrapText="1"/>
    </xf>
    <xf numFmtId="15" fontId="6" fillId="36" borderId="17" xfId="0" applyNumberFormat="1" applyFont="1" applyFill="1" applyBorder="1" applyAlignment="1">
      <alignment horizontal="right" vertical="center" wrapText="1"/>
    </xf>
    <xf numFmtId="0" fontId="6" fillId="36" borderId="17" xfId="0" applyFont="1" applyFill="1" applyBorder="1" applyAlignment="1">
      <alignment horizontal="right" vertical="center" wrapText="1"/>
    </xf>
    <xf numFmtId="15" fontId="6" fillId="16" borderId="10" xfId="0" applyNumberFormat="1" applyFont="1" applyFill="1" applyBorder="1" applyAlignment="1">
      <alignment horizontal="right" vertical="center" wrapText="1"/>
    </xf>
    <xf numFmtId="0" fontId="6" fillId="16" borderId="10" xfId="0" applyFont="1" applyFill="1" applyBorder="1" applyAlignment="1">
      <alignment horizontal="right" vertical="center" wrapText="1"/>
    </xf>
    <xf numFmtId="15" fontId="6" fillId="16" borderId="17" xfId="0" applyNumberFormat="1" applyFont="1" applyFill="1" applyBorder="1" applyAlignment="1">
      <alignment horizontal="right" vertical="center" wrapText="1"/>
    </xf>
    <xf numFmtId="0" fontId="6" fillId="16" borderId="17" xfId="0" applyFont="1" applyFill="1" applyBorder="1" applyAlignment="1">
      <alignment horizontal="right" vertical="center" wrapText="1"/>
    </xf>
    <xf numFmtId="15" fontId="6" fillId="35" borderId="10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right" vertical="center" wrapText="1"/>
    </xf>
    <xf numFmtId="15" fontId="6" fillId="35" borderId="17" xfId="0" applyNumberFormat="1" applyFont="1" applyFill="1" applyBorder="1" applyAlignment="1">
      <alignment horizontal="right" vertical="center" wrapText="1"/>
    </xf>
    <xf numFmtId="0" fontId="6" fillId="35" borderId="17" xfId="0" applyFont="1" applyFill="1" applyBorder="1" applyAlignment="1">
      <alignment horizontal="right" vertical="center" wrapText="1"/>
    </xf>
    <xf numFmtId="15" fontId="13" fillId="36" borderId="10" xfId="0" applyNumberFormat="1" applyFont="1" applyFill="1" applyBorder="1" applyAlignment="1">
      <alignment horizontal="right" vertical="center" wrapText="1"/>
    </xf>
    <xf numFmtId="15" fontId="13" fillId="16" borderId="10" xfId="0" applyNumberFormat="1" applyFont="1" applyFill="1" applyBorder="1" applyAlignment="1">
      <alignment horizontal="right" vertical="center" wrapText="1"/>
    </xf>
    <xf numFmtId="0" fontId="13" fillId="16" borderId="10" xfId="0" applyFont="1" applyFill="1" applyBorder="1" applyAlignment="1">
      <alignment horizontal="right" vertical="center" wrapText="1"/>
    </xf>
    <xf numFmtId="15" fontId="13" fillId="35" borderId="10" xfId="0" applyNumberFormat="1" applyFont="1" applyFill="1" applyBorder="1" applyAlignment="1">
      <alignment horizontal="right" vertical="center" wrapText="1"/>
    </xf>
    <xf numFmtId="0" fontId="13" fillId="35" borderId="10" xfId="0" applyFont="1" applyFill="1" applyBorder="1" applyAlignment="1">
      <alignment horizontal="right" vertical="center" wrapText="1"/>
    </xf>
    <xf numFmtId="37" fontId="2" fillId="34" borderId="18" xfId="46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37" fontId="4" fillId="0" borderId="15" xfId="46" applyFont="1" applyBorder="1" applyAlignment="1" applyProtection="1">
      <alignment wrapText="1"/>
      <protection hidden="1"/>
    </xf>
    <xf numFmtId="176" fontId="1" fillId="0" borderId="15" xfId="46" applyNumberFormat="1" applyFill="1" applyBorder="1" applyProtection="1">
      <alignment/>
      <protection locked="0"/>
    </xf>
    <xf numFmtId="183" fontId="9" fillId="0" borderId="0" xfId="0" applyNumberFormat="1" applyFont="1" applyFill="1" applyAlignment="1">
      <alignment/>
    </xf>
    <xf numFmtId="182" fontId="7" fillId="0" borderId="0" xfId="0" applyNumberFormat="1" applyFont="1" applyFill="1" applyBorder="1" applyAlignment="1">
      <alignment wrapText="1"/>
    </xf>
    <xf numFmtId="184" fontId="7" fillId="0" borderId="0" xfId="43" applyNumberFormat="1" applyFont="1" applyFill="1" applyBorder="1" applyAlignment="1">
      <alignment wrapText="1"/>
    </xf>
    <xf numFmtId="178" fontId="7" fillId="0" borderId="0" xfId="43" applyNumberFormat="1" applyFont="1" applyFill="1" applyBorder="1" applyAlignment="1">
      <alignment wrapText="1"/>
    </xf>
    <xf numFmtId="178" fontId="12" fillId="0" borderId="0" xfId="43" applyNumberFormat="1" applyFont="1" applyFill="1" applyBorder="1" applyAlignment="1">
      <alignment wrapText="1"/>
    </xf>
    <xf numFmtId="183" fontId="0" fillId="0" borderId="15" xfId="0" applyNumberFormat="1" applyFill="1" applyBorder="1" applyAlignment="1">
      <alignment/>
    </xf>
    <xf numFmtId="181" fontId="7" fillId="0" borderId="12" xfId="49" applyNumberFormat="1" applyFont="1" applyFill="1" applyBorder="1" applyAlignment="1">
      <alignment wrapText="1"/>
    </xf>
    <xf numFmtId="0" fontId="0" fillId="0" borderId="14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13" fillId="0" borderId="0" xfId="49" applyNumberFormat="1" applyFont="1" applyFill="1" applyBorder="1" applyAlignment="1">
      <alignment wrapText="1"/>
    </xf>
    <xf numFmtId="181" fontId="14" fillId="0" borderId="0" xfId="49" applyNumberFormat="1" applyFont="1" applyFill="1" applyBorder="1" applyAlignment="1">
      <alignment wrapText="1"/>
    </xf>
    <xf numFmtId="180" fontId="14" fillId="0" borderId="0" xfId="49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180" fontId="13" fillId="0" borderId="10" xfId="49" applyNumberFormat="1" applyFont="1" applyFill="1" applyBorder="1" applyAlignment="1">
      <alignment wrapText="1"/>
    </xf>
    <xf numFmtId="183" fontId="7" fillId="0" borderId="15" xfId="0" applyNumberFormat="1" applyFont="1" applyFill="1" applyBorder="1" applyAlignment="1">
      <alignment wrapText="1"/>
    </xf>
    <xf numFmtId="0" fontId="0" fillId="0" borderId="15" xfId="0" applyFill="1" applyBorder="1" applyAlignment="1">
      <alignment/>
    </xf>
    <xf numFmtId="37" fontId="4" fillId="0" borderId="0" xfId="46" applyFont="1" applyFill="1" applyAlignment="1" applyProtection="1">
      <alignment vertical="center"/>
      <protection hidden="1"/>
    </xf>
    <xf numFmtId="37" fontId="4" fillId="0" borderId="0" xfId="46" applyFont="1" applyAlignment="1" applyProtection="1">
      <alignment wrapText="1"/>
      <protection hidden="1"/>
    </xf>
    <xf numFmtId="0" fontId="7" fillId="0" borderId="15" xfId="0" applyFont="1" applyFill="1" applyBorder="1" applyAlignment="1" quotePrefix="1">
      <alignment horizontal="righ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ons_HERA_mar04_Poli_7tris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66675</xdr:rowOff>
    </xdr:from>
    <xdr:to>
      <xdr:col>1</xdr:col>
      <xdr:colOff>1123950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140625" style="0" customWidth="1"/>
    <col min="3" max="4" width="10.57421875" style="0" bestFit="1" customWidth="1"/>
  </cols>
  <sheetData>
    <row r="1" ht="15" customHeight="1"/>
    <row r="2" ht="25.5" customHeight="1"/>
    <row r="3" spans="2:4" ht="12.75">
      <c r="B3" s="1" t="s">
        <v>14</v>
      </c>
      <c r="C3" s="2"/>
      <c r="D3" s="2"/>
    </row>
    <row r="4" spans="2:4" ht="12.75">
      <c r="B4" s="3" t="s">
        <v>0</v>
      </c>
      <c r="C4" s="41">
        <v>41364</v>
      </c>
      <c r="D4" s="41">
        <v>40999</v>
      </c>
    </row>
    <row r="5" spans="2:4" ht="12.75">
      <c r="B5" s="6" t="s">
        <v>1</v>
      </c>
      <c r="C5" s="57">
        <v>1450827</v>
      </c>
      <c r="D5" s="57">
        <v>1373870</v>
      </c>
    </row>
    <row r="6" spans="2:4" ht="12.75">
      <c r="B6" s="4" t="s">
        <v>2</v>
      </c>
      <c r="C6" s="58">
        <v>48583</v>
      </c>
      <c r="D6" s="58">
        <v>40903</v>
      </c>
    </row>
    <row r="7" spans="2:4" ht="12.75">
      <c r="B7" s="4" t="s">
        <v>3</v>
      </c>
      <c r="C7" s="59"/>
      <c r="D7" s="59"/>
    </row>
    <row r="8" spans="2:4" ht="11.25" customHeight="1">
      <c r="B8" s="5" t="s">
        <v>4</v>
      </c>
      <c r="C8" s="60">
        <v>-834493</v>
      </c>
      <c r="D8" s="60">
        <v>-874394</v>
      </c>
    </row>
    <row r="9" spans="2:4" ht="12.75">
      <c r="B9" s="4" t="s">
        <v>5</v>
      </c>
      <c r="C9" s="58">
        <v>-251000</v>
      </c>
      <c r="D9" s="58">
        <v>-214737</v>
      </c>
    </row>
    <row r="10" spans="2:4" ht="12.75">
      <c r="B10" s="4" t="s">
        <v>6</v>
      </c>
      <c r="C10" s="58">
        <v>-124075</v>
      </c>
      <c r="D10" s="58">
        <v>-96943</v>
      </c>
    </row>
    <row r="11" spans="2:4" ht="12.75">
      <c r="B11" s="137" t="s">
        <v>84</v>
      </c>
      <c r="C11" s="58">
        <v>-99694</v>
      </c>
      <c r="D11" s="58">
        <v>-73374</v>
      </c>
    </row>
    <row r="12" spans="2:4" ht="12.75">
      <c r="B12" s="4" t="s">
        <v>7</v>
      </c>
      <c r="C12" s="58">
        <v>-11399</v>
      </c>
      <c r="D12" s="58">
        <v>-8861</v>
      </c>
    </row>
    <row r="13" spans="2:4" ht="12.75">
      <c r="B13" s="4" t="s">
        <v>8</v>
      </c>
      <c r="C13" s="58">
        <v>3086</v>
      </c>
      <c r="D13" s="58">
        <v>4899</v>
      </c>
    </row>
    <row r="14" spans="2:4" ht="12.75">
      <c r="B14" s="4"/>
      <c r="C14" s="60"/>
      <c r="D14" s="60"/>
    </row>
    <row r="15" spans="2:4" ht="12.75">
      <c r="B15" s="39" t="s">
        <v>9</v>
      </c>
      <c r="C15" s="61">
        <f>SUM(C5:C13)</f>
        <v>181835</v>
      </c>
      <c r="D15" s="61">
        <f>SUM(D5:D13)</f>
        <v>151363</v>
      </c>
    </row>
    <row r="16" spans="2:4" ht="12.75">
      <c r="B16" s="4"/>
      <c r="C16" s="59"/>
      <c r="D16" s="59"/>
    </row>
    <row r="17" spans="2:4" ht="12.75">
      <c r="B17" s="4" t="s">
        <v>10</v>
      </c>
      <c r="C17" s="62">
        <v>1759</v>
      </c>
      <c r="D17" s="62">
        <v>1343</v>
      </c>
    </row>
    <row r="18" spans="2:4" ht="12.75">
      <c r="B18" s="4" t="s">
        <v>11</v>
      </c>
      <c r="C18" s="62">
        <v>22729</v>
      </c>
      <c r="D18" s="62">
        <v>35193</v>
      </c>
    </row>
    <row r="19" spans="2:4" ht="12.75">
      <c r="B19" s="4" t="s">
        <v>12</v>
      </c>
      <c r="C19" s="62">
        <v>-58768</v>
      </c>
      <c r="D19" s="62">
        <v>-67564</v>
      </c>
    </row>
    <row r="20" spans="2:4" ht="12.75">
      <c r="B20" s="71" t="s">
        <v>80</v>
      </c>
      <c r="C20" s="59"/>
      <c r="D20" s="59"/>
    </row>
    <row r="21" spans="2:4" ht="12.75">
      <c r="B21" s="39" t="s">
        <v>76</v>
      </c>
      <c r="C21" s="61">
        <f>SUM(C17:C19)</f>
        <v>-34280</v>
      </c>
      <c r="D21" s="61">
        <f>SUM(D17:D19)</f>
        <v>-31028</v>
      </c>
    </row>
    <row r="22" spans="2:4" ht="12.75">
      <c r="B22" s="4"/>
      <c r="C22" s="59"/>
      <c r="D22" s="59"/>
    </row>
    <row r="23" spans="2:4" ht="12.75">
      <c r="B23" s="137" t="s">
        <v>83</v>
      </c>
      <c r="C23" s="62">
        <v>73810</v>
      </c>
      <c r="D23" s="62">
        <v>0</v>
      </c>
    </row>
    <row r="24" spans="2:4" ht="12.75">
      <c r="B24" s="4"/>
      <c r="C24" s="59"/>
      <c r="D24" s="59"/>
    </row>
    <row r="25" spans="2:4" ht="12.75">
      <c r="B25" s="39" t="s">
        <v>13</v>
      </c>
      <c r="C25" s="61">
        <f>C15+C21+C23</f>
        <v>221365</v>
      </c>
      <c r="D25" s="61">
        <f>D15+D21+D23</f>
        <v>120335</v>
      </c>
    </row>
    <row r="26" spans="2:4" ht="12.75">
      <c r="B26" s="6"/>
      <c r="C26" s="57"/>
      <c r="D26" s="57"/>
    </row>
    <row r="27" spans="2:4" ht="12.75">
      <c r="B27" s="4" t="s">
        <v>60</v>
      </c>
      <c r="C27" s="62">
        <v>-60893</v>
      </c>
      <c r="D27" s="62">
        <v>-50583</v>
      </c>
    </row>
    <row r="28" spans="3:4" ht="12.75">
      <c r="C28" s="59"/>
      <c r="D28" s="59"/>
    </row>
    <row r="29" spans="2:4" ht="12.75">
      <c r="B29" s="39" t="s">
        <v>61</v>
      </c>
      <c r="C29" s="61">
        <f>C25+C27</f>
        <v>160472</v>
      </c>
      <c r="D29" s="61">
        <f>D25+D27</f>
        <v>69752</v>
      </c>
    </row>
    <row r="30" spans="2:4" ht="7.5" customHeight="1">
      <c r="B30" s="68"/>
      <c r="C30" s="57"/>
      <c r="D30" s="57"/>
    </row>
    <row r="31" spans="2:4" ht="12.75">
      <c r="B31" s="67" t="s">
        <v>77</v>
      </c>
      <c r="C31" s="63"/>
      <c r="D31" s="63"/>
    </row>
    <row r="32" spans="2:4" ht="12.75">
      <c r="B32" s="4" t="s">
        <v>78</v>
      </c>
      <c r="C32" s="58">
        <v>154581</v>
      </c>
      <c r="D32" s="58">
        <v>65283</v>
      </c>
    </row>
    <row r="33" spans="2:4" ht="12.75">
      <c r="B33" s="118" t="s">
        <v>79</v>
      </c>
      <c r="C33" s="119">
        <v>5891</v>
      </c>
      <c r="D33" s="119">
        <v>4469.297</v>
      </c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C15:C16 C20:C22 C28 C24:C26" formulaRange="1" unlockedFormula="1"/>
    <ignoredError sqref="C2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49.57421875" style="0" bestFit="1" customWidth="1"/>
    <col min="3" max="4" width="15.421875" style="0" customWidth="1"/>
  </cols>
  <sheetData>
    <row r="5" spans="1:4" ht="14.25" customHeight="1">
      <c r="A5" s="115"/>
      <c r="B5" s="40" t="s">
        <v>62</v>
      </c>
      <c r="C5" s="41">
        <v>41364</v>
      </c>
      <c r="D5" s="41">
        <v>41274</v>
      </c>
    </row>
    <row r="6" spans="1:4" ht="12.75">
      <c r="A6" s="116" t="s">
        <v>40</v>
      </c>
      <c r="B6" s="16" t="s">
        <v>41</v>
      </c>
      <c r="C6" s="19">
        <v>537.2</v>
      </c>
      <c r="D6" s="19">
        <v>424.2</v>
      </c>
    </row>
    <row r="7" spans="2:4" ht="12.75">
      <c r="B7" s="8"/>
      <c r="C7" s="14"/>
      <c r="D7" s="14"/>
    </row>
    <row r="8" spans="1:4" s="15" customFormat="1" ht="12.75">
      <c r="A8" s="117" t="s">
        <v>48</v>
      </c>
      <c r="B8" s="18" t="s">
        <v>42</v>
      </c>
      <c r="C8" s="17">
        <v>59.2</v>
      </c>
      <c r="D8" s="17">
        <v>47.3</v>
      </c>
    </row>
    <row r="9" spans="2:4" ht="12.75">
      <c r="B9" s="8"/>
      <c r="C9" s="14"/>
      <c r="D9" s="14"/>
    </row>
    <row r="10" spans="2:4" ht="12.75">
      <c r="B10" s="8" t="s">
        <v>43</v>
      </c>
      <c r="C10" s="33">
        <v>-257</v>
      </c>
      <c r="D10" s="33">
        <v>-74.7</v>
      </c>
    </row>
    <row r="11" spans="2:4" ht="12.75">
      <c r="B11" s="8" t="s">
        <v>44</v>
      </c>
      <c r="C11" s="33">
        <v>-284</v>
      </c>
      <c r="D11" s="33">
        <v>-225.7</v>
      </c>
    </row>
    <row r="12" spans="2:4" ht="12.75">
      <c r="B12" s="8" t="s">
        <v>45</v>
      </c>
      <c r="C12" s="33">
        <v>-40</v>
      </c>
      <c r="D12" s="33">
        <v>-17.1</v>
      </c>
    </row>
    <row r="13" spans="2:4" ht="12.75">
      <c r="B13" s="8" t="s">
        <v>46</v>
      </c>
      <c r="C13" s="33">
        <v>-3.2</v>
      </c>
      <c r="D13" s="33">
        <v>-3.8</v>
      </c>
    </row>
    <row r="14" spans="1:4" ht="12.75">
      <c r="A14" s="116" t="s">
        <v>49</v>
      </c>
      <c r="B14" s="16" t="s">
        <v>47</v>
      </c>
      <c r="C14" s="34">
        <f>SUM(C10:C13)</f>
        <v>-584.2</v>
      </c>
      <c r="D14" s="34">
        <f>SUM(D10:D13)</f>
        <v>-321.3</v>
      </c>
    </row>
    <row r="15" spans="2:4" ht="12.75">
      <c r="B15" s="8"/>
      <c r="C15" s="33"/>
      <c r="D15" s="33"/>
    </row>
    <row r="16" spans="1:4" ht="12.75">
      <c r="A16" s="116" t="s">
        <v>50</v>
      </c>
      <c r="B16" s="16" t="s">
        <v>51</v>
      </c>
      <c r="C16" s="35">
        <f>+C14+C8+C6</f>
        <v>12.200000000000045</v>
      </c>
      <c r="D16" s="35">
        <f>+D14+D8+D6</f>
        <v>150.2</v>
      </c>
    </row>
    <row r="17" spans="2:4" ht="12.75">
      <c r="B17" s="7"/>
      <c r="C17" s="14"/>
      <c r="D17" s="14"/>
    </row>
    <row r="18" spans="1:4" ht="12.75">
      <c r="A18" s="116" t="s">
        <v>52</v>
      </c>
      <c r="B18" s="16" t="s">
        <v>53</v>
      </c>
      <c r="C18" s="17">
        <v>46.5</v>
      </c>
      <c r="D18" s="17">
        <v>17.6</v>
      </c>
    </row>
    <row r="19" spans="2:4" ht="12.75">
      <c r="B19" s="8"/>
      <c r="C19" s="14"/>
      <c r="D19" s="14"/>
    </row>
    <row r="20" spans="2:4" ht="12.75">
      <c r="B20" s="136" t="s">
        <v>82</v>
      </c>
      <c r="C20" s="32">
        <v>-2648.3</v>
      </c>
      <c r="D20" s="32">
        <v>-2371</v>
      </c>
    </row>
    <row r="21" spans="2:4" ht="12.75">
      <c r="B21" s="8" t="s">
        <v>55</v>
      </c>
      <c r="C21" s="32">
        <v>-8.8</v>
      </c>
      <c r="D21" s="32">
        <v>0</v>
      </c>
    </row>
    <row r="22" spans="2:4" ht="12.75">
      <c r="B22" s="20" t="s">
        <v>56</v>
      </c>
      <c r="C22" s="32">
        <v>-13.4</v>
      </c>
      <c r="D22" s="32">
        <v>-13.4</v>
      </c>
    </row>
    <row r="23" spans="1:4" ht="12.75">
      <c r="A23" s="116" t="s">
        <v>54</v>
      </c>
      <c r="B23" s="16" t="s">
        <v>57</v>
      </c>
      <c r="C23" s="34">
        <f>SUM(C20:C22)</f>
        <v>-2670.5000000000005</v>
      </c>
      <c r="D23" s="34">
        <f>SUM(D20:D22)</f>
        <v>-2384.4</v>
      </c>
    </row>
    <row r="24" spans="2:4" ht="12.75">
      <c r="B24" s="20"/>
      <c r="C24" s="34"/>
      <c r="D24" s="34"/>
    </row>
    <row r="25" spans="1:4" ht="12.75">
      <c r="A25" s="116" t="s">
        <v>63</v>
      </c>
      <c r="B25" s="16" t="s">
        <v>58</v>
      </c>
      <c r="C25" s="34">
        <f>C18+C23</f>
        <v>-2624.0000000000005</v>
      </c>
      <c r="D25" s="34">
        <f>D18+D23</f>
        <v>-2366.8</v>
      </c>
    </row>
    <row r="26" spans="2:4" ht="12.75">
      <c r="B26" s="20"/>
      <c r="C26" s="34"/>
      <c r="D26" s="34"/>
    </row>
    <row r="27" spans="1:4" ht="12.75">
      <c r="A27" s="116" t="s">
        <v>64</v>
      </c>
      <c r="B27" s="16" t="s">
        <v>59</v>
      </c>
      <c r="C27" s="34">
        <f>C16+C25</f>
        <v>-2611.8</v>
      </c>
      <c r="D27" s="34">
        <f>D16+D25</f>
        <v>-2216.6000000000004</v>
      </c>
    </row>
    <row r="28" spans="2:4" ht="12.75">
      <c r="B28" s="20"/>
      <c r="C28" s="21"/>
      <c r="D28" s="21"/>
    </row>
    <row r="29" spans="2:4" ht="12.75">
      <c r="B29" s="20"/>
      <c r="C29" s="21"/>
      <c r="D29" s="21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D24:D25 C17 C19 C23:C27 D14:D15 C14:C15 D17 D19 D23 D26:D2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1.57421875" style="0" bestFit="1" customWidth="1"/>
    <col min="3" max="3" width="12.28125" style="0" customWidth="1"/>
    <col min="4" max="4" width="11.57421875" style="0" customWidth="1"/>
    <col min="5" max="5" width="10.00390625" style="0" customWidth="1"/>
    <col min="6" max="6" width="10.421875" style="0" bestFit="1" customWidth="1"/>
    <col min="7" max="7" width="12.140625" style="0" customWidth="1"/>
    <col min="12" max="12" width="9.28125" style="0" customWidth="1"/>
    <col min="15" max="15" width="4.140625" style="0" customWidth="1"/>
  </cols>
  <sheetData>
    <row r="3" spans="1:7" ht="12.75">
      <c r="A3" s="77" t="s">
        <v>65</v>
      </c>
      <c r="B3" s="78">
        <v>41364</v>
      </c>
      <c r="C3" s="79" t="s">
        <v>19</v>
      </c>
      <c r="D3" s="78">
        <v>40999</v>
      </c>
      <c r="E3" s="80" t="s">
        <v>19</v>
      </c>
      <c r="F3" s="81" t="s">
        <v>16</v>
      </c>
      <c r="G3" s="82" t="s">
        <v>17</v>
      </c>
    </row>
    <row r="4" spans="1:7" ht="12.75">
      <c r="A4" s="28" t="s">
        <v>20</v>
      </c>
      <c r="B4" s="120">
        <v>653.73854932</v>
      </c>
      <c r="C4" s="72">
        <f>B4/$B$4</f>
        <v>1</v>
      </c>
      <c r="D4" s="120">
        <v>706.8884972199997</v>
      </c>
      <c r="E4" s="72">
        <f>D4/$D$4</f>
        <v>1</v>
      </c>
      <c r="F4" s="29">
        <f>B4-D4</f>
        <v>-53.1499478999998</v>
      </c>
      <c r="G4" s="30">
        <f>B4/D4-1</f>
        <v>-0.07518858788765714</v>
      </c>
    </row>
    <row r="5" spans="1:7" s="27" customFormat="1" ht="12.75">
      <c r="A5" s="9" t="s">
        <v>21</v>
      </c>
      <c r="B5" s="121">
        <v>-510.69749299999995</v>
      </c>
      <c r="C5" s="73">
        <f>B5/$B$4</f>
        <v>-0.7811953165852202</v>
      </c>
      <c r="D5" s="121">
        <v>-571.8414481565593</v>
      </c>
      <c r="E5" s="73">
        <f>D5/$D$4</f>
        <v>-0.8089556562392177</v>
      </c>
      <c r="F5" s="65">
        <f>B5-D5</f>
        <v>61.14395515655934</v>
      </c>
      <c r="G5" s="37">
        <f>B5/D5-1</f>
        <v>-0.10692466478893514</v>
      </c>
    </row>
    <row r="6" spans="1:7" ht="12.75">
      <c r="A6" s="9" t="s">
        <v>6</v>
      </c>
      <c r="B6" s="121">
        <v>-24.75287402</v>
      </c>
      <c r="C6" s="73">
        <f>B6/$B$4</f>
        <v>-0.03786356800550805</v>
      </c>
      <c r="D6" s="121">
        <v>-22.379794393441074</v>
      </c>
      <c r="E6" s="73">
        <f>D6/$D$4</f>
        <v>-0.03165958207193174</v>
      </c>
      <c r="F6" s="65">
        <f>B6-D6</f>
        <v>-2.3730796265589262</v>
      </c>
      <c r="G6" s="37">
        <f>B6/D6-1</f>
        <v>0.10603670368188967</v>
      </c>
    </row>
    <row r="7" spans="1:7" ht="12.75">
      <c r="A7" s="9" t="s">
        <v>8</v>
      </c>
      <c r="B7" s="122">
        <v>0.9552357899999999</v>
      </c>
      <c r="C7" s="74">
        <f>B7/$B$4</f>
        <v>0.0014611893256005917</v>
      </c>
      <c r="D7" s="122">
        <v>1.69358823</v>
      </c>
      <c r="E7" s="74">
        <f>D7/$D$4</f>
        <v>0.0023958350385674997</v>
      </c>
      <c r="F7" s="36">
        <f>B7-D7</f>
        <v>-0.7383524400000001</v>
      </c>
      <c r="G7" s="37">
        <f>B7/D7-1</f>
        <v>-0.43596927926217344</v>
      </c>
    </row>
    <row r="8" spans="1:7" ht="12.75">
      <c r="A8" s="9" t="s">
        <v>85</v>
      </c>
      <c r="B8" s="122">
        <v>15.301835531699979</v>
      </c>
      <c r="C8" s="74"/>
      <c r="D8" s="122"/>
      <c r="E8" s="74"/>
      <c r="F8" s="36"/>
      <c r="G8" s="37"/>
    </row>
    <row r="9" spans="1:7" ht="12.75">
      <c r="A9" s="42" t="s">
        <v>22</v>
      </c>
      <c r="B9" s="48">
        <f>SUM(B4:B8)</f>
        <v>134.54525362169997</v>
      </c>
      <c r="C9" s="75">
        <f>B9/$B$4</f>
        <v>0.2058089640906905</v>
      </c>
      <c r="D9" s="43">
        <f>SUM(D4:D8)</f>
        <v>114.36084289999938</v>
      </c>
      <c r="E9" s="75">
        <f>D9/$D$4</f>
        <v>0.1617805967274181</v>
      </c>
      <c r="F9" s="44">
        <f>B9-D9</f>
        <v>20.184410721700587</v>
      </c>
      <c r="G9" s="45">
        <f>B9/D9-1</f>
        <v>0.17649756865949695</v>
      </c>
    </row>
    <row r="10" spans="1:7" s="27" customFormat="1" ht="12.75">
      <c r="A10"/>
      <c r="B10"/>
      <c r="C10"/>
      <c r="D10"/>
      <c r="E10"/>
      <c r="F10"/>
      <c r="G10"/>
    </row>
    <row r="11" spans="1:5" ht="12.75">
      <c r="A11" s="77" t="s">
        <v>15</v>
      </c>
      <c r="B11" s="78">
        <f>B3</f>
        <v>41364</v>
      </c>
      <c r="C11" s="78">
        <f>D3</f>
        <v>40999</v>
      </c>
      <c r="D11" s="81" t="s">
        <v>16</v>
      </c>
      <c r="E11" s="83" t="s">
        <v>17</v>
      </c>
    </row>
    <row r="12" spans="1:5" ht="12.75">
      <c r="A12" s="9" t="s">
        <v>67</v>
      </c>
      <c r="B12" s="123">
        <v>1133.0013331433015</v>
      </c>
      <c r="C12" s="123">
        <v>1132.0445879275967</v>
      </c>
      <c r="D12" s="25">
        <f>B12-C12</f>
        <v>0.9567452157048137</v>
      </c>
      <c r="E12" s="23">
        <f>B12/C12-1</f>
        <v>0.0008451479967377384</v>
      </c>
    </row>
    <row r="13" spans="1:5" ht="12.75">
      <c r="A13" s="9" t="s">
        <v>68</v>
      </c>
      <c r="B13" s="123">
        <v>1217.292841</v>
      </c>
      <c r="C13" s="123">
        <v>1410.223303</v>
      </c>
      <c r="D13" s="25">
        <f>B13-C13</f>
        <v>-192.93046200000003</v>
      </c>
      <c r="E13" s="23">
        <f>B13/C13-1</f>
        <v>-0.13680844841350637</v>
      </c>
    </row>
    <row r="14" spans="1:5" ht="12.75">
      <c r="A14" s="66" t="s">
        <v>18</v>
      </c>
      <c r="B14" s="124">
        <v>235.012</v>
      </c>
      <c r="C14" s="124">
        <v>414.502</v>
      </c>
      <c r="D14" s="54">
        <f>B14-C14</f>
        <v>-179.49</v>
      </c>
      <c r="E14" s="56">
        <f>B14/C14-1</f>
        <v>-0.4330256548822442</v>
      </c>
    </row>
    <row r="15" spans="1:5" ht="12.75">
      <c r="A15" s="12" t="s">
        <v>74</v>
      </c>
      <c r="B15" s="125">
        <v>265.30382920212605</v>
      </c>
      <c r="C15" s="125">
        <v>266.6777378097485</v>
      </c>
      <c r="D15" s="26">
        <f>B15-C15</f>
        <v>-1.373908607622468</v>
      </c>
      <c r="E15" s="24">
        <f>B15/C15-1</f>
        <v>-0.005151943386450308</v>
      </c>
    </row>
    <row r="16" spans="1:5" ht="12.75">
      <c r="A16" s="52"/>
      <c r="B16" s="53"/>
      <c r="C16" s="53"/>
      <c r="D16" s="54"/>
      <c r="E16" s="55"/>
    </row>
    <row r="17" spans="1:5" ht="12.75">
      <c r="A17" s="84" t="s">
        <v>66</v>
      </c>
      <c r="B17" s="78">
        <f>B11</f>
        <v>41364</v>
      </c>
      <c r="C17" s="78">
        <f>C11</f>
        <v>40999</v>
      </c>
      <c r="D17" s="81" t="s">
        <v>16</v>
      </c>
      <c r="E17" s="83" t="s">
        <v>17</v>
      </c>
    </row>
    <row r="18" spans="1:5" ht="12.75">
      <c r="A18" s="9" t="s">
        <v>23</v>
      </c>
      <c r="B18" s="47">
        <f>B9</f>
        <v>134.54525362169997</v>
      </c>
      <c r="C18" s="47">
        <f>D9</f>
        <v>114.36084289999938</v>
      </c>
      <c r="D18" s="121">
        <f>B18-C18</f>
        <v>20.184410721700587</v>
      </c>
      <c r="E18" s="126">
        <f>B18/C18-1</f>
        <v>0.17649756865949695</v>
      </c>
    </row>
    <row r="19" spans="1:5" ht="12.75">
      <c r="A19" s="9" t="s">
        <v>24</v>
      </c>
      <c r="B19" s="47">
        <v>281.52900000000005</v>
      </c>
      <c r="C19" s="47">
        <v>224.737</v>
      </c>
      <c r="D19" s="121">
        <f>B19-C19</f>
        <v>56.79200000000006</v>
      </c>
      <c r="E19" s="126">
        <f>B19/C19-1</f>
        <v>0.25270427210472723</v>
      </c>
    </row>
    <row r="20" spans="1:5" ht="12.75">
      <c r="A20" s="12" t="s">
        <v>25</v>
      </c>
      <c r="B20" s="76">
        <f>+B18/B19</f>
        <v>0.4779090382223499</v>
      </c>
      <c r="C20" s="76">
        <f>+C18/C19</f>
        <v>0.508865219790241</v>
      </c>
      <c r="D20" s="138" t="s">
        <v>86</v>
      </c>
      <c r="E20" s="127"/>
    </row>
  </sheetData>
  <sheetProtection/>
  <printOptions/>
  <pageMargins left="0.17" right="0.16" top="0.81" bottom="1" header="0.39" footer="0.5"/>
  <pageSetup fitToHeight="1" fitToWidth="1" horizontalDpi="600" verticalDpi="600" orientation="portrait" paperSize="9" scale="60" r:id="rId1"/>
  <ignoredErrors>
    <ignoredError sqref="C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00390625" style="0" customWidth="1"/>
    <col min="2" max="2" width="11.28125" style="0" customWidth="1"/>
    <col min="3" max="3" width="10.7109375" style="0" customWidth="1"/>
    <col min="4" max="4" width="11.7109375" style="0" customWidth="1"/>
    <col min="5" max="5" width="11.57421875" style="0" bestFit="1" customWidth="1"/>
    <col min="6" max="6" width="11.00390625" style="0" customWidth="1"/>
    <col min="7" max="7" width="8.421875" style="0" bestFit="1" customWidth="1"/>
  </cols>
  <sheetData>
    <row r="1" ht="12.75">
      <c r="A1" s="64"/>
    </row>
    <row r="2" ht="12.75">
      <c r="A2" s="64"/>
    </row>
    <row r="3" spans="1:7" ht="12.75">
      <c r="A3" s="85" t="s">
        <v>65</v>
      </c>
      <c r="B3" s="94">
        <v>41364</v>
      </c>
      <c r="C3" s="93" t="s">
        <v>19</v>
      </c>
      <c r="D3" s="94">
        <v>40999</v>
      </c>
      <c r="E3" s="93" t="s">
        <v>19</v>
      </c>
      <c r="F3" s="95" t="s">
        <v>16</v>
      </c>
      <c r="G3" s="96" t="s">
        <v>17</v>
      </c>
    </row>
    <row r="4" spans="1:7" ht="12.75">
      <c r="A4" s="28" t="s">
        <v>20</v>
      </c>
      <c r="B4" s="128">
        <v>403.25581538999995</v>
      </c>
      <c r="C4" s="129">
        <f>B4/$B$4</f>
        <v>1</v>
      </c>
      <c r="D4" s="128">
        <v>433.65035720000003</v>
      </c>
      <c r="E4" s="72">
        <f>+D4/D$4</f>
        <v>1</v>
      </c>
      <c r="F4" s="29">
        <f>B4-D4</f>
        <v>-30.394541810000078</v>
      </c>
      <c r="G4" s="30">
        <f>B4/D4-1</f>
        <v>-0.0700899729594413</v>
      </c>
    </row>
    <row r="5" spans="1:7" ht="12.75">
      <c r="A5" s="9" t="s">
        <v>21</v>
      </c>
      <c r="B5" s="121">
        <v>-376.52469552</v>
      </c>
      <c r="C5" s="130">
        <f>B5/$B$4</f>
        <v>-0.9337117560371757</v>
      </c>
      <c r="D5" s="121">
        <v>-407.8931495799997</v>
      </c>
      <c r="E5" s="73">
        <f>+D5/D$4</f>
        <v>-0.9406037440247719</v>
      </c>
      <c r="F5" s="65">
        <f>B5-D5</f>
        <v>31.368454059999692</v>
      </c>
      <c r="G5" s="37">
        <f>B5/D5-1</f>
        <v>-0.07690360598676205</v>
      </c>
    </row>
    <row r="6" spans="1:7" ht="12.75">
      <c r="A6" s="9" t="s">
        <v>6</v>
      </c>
      <c r="B6" s="121">
        <v>-5.73863184</v>
      </c>
      <c r="C6" s="130">
        <f>B6/$B$4</f>
        <v>-0.014230747880101887</v>
      </c>
      <c r="D6" s="121">
        <v>-6.05310012</v>
      </c>
      <c r="E6" s="73">
        <f>+D6/D$4</f>
        <v>-0.013958480650364835</v>
      </c>
      <c r="F6" s="65">
        <f>B6-D6</f>
        <v>0.3144682799999998</v>
      </c>
      <c r="G6" s="37">
        <f>B6/D6-1</f>
        <v>-0.05195160723692105</v>
      </c>
    </row>
    <row r="7" spans="1:7" ht="12.75">
      <c r="A7" s="9" t="s">
        <v>8</v>
      </c>
      <c r="B7" s="123">
        <v>1.2121073999999998</v>
      </c>
      <c r="C7" s="131">
        <f>B7/$B$4</f>
        <v>0.0030058026536523394</v>
      </c>
      <c r="D7" s="123">
        <v>1.66632928</v>
      </c>
      <c r="E7" s="74">
        <f>+D7/D$4</f>
        <v>0.003842564066496288</v>
      </c>
      <c r="F7" s="36">
        <f>B7-D7</f>
        <v>-0.4542218800000002</v>
      </c>
      <c r="G7" s="37">
        <f>B7/D7-1</f>
        <v>-0.27258830859648586</v>
      </c>
    </row>
    <row r="8" spans="1:7" ht="12.75">
      <c r="A8" s="9" t="s">
        <v>85</v>
      </c>
      <c r="B8" s="123">
        <v>2.7122174482999943</v>
      </c>
      <c r="C8" s="131"/>
      <c r="D8" s="123"/>
      <c r="E8" s="74"/>
      <c r="F8" s="36"/>
      <c r="G8" s="37"/>
    </row>
    <row r="9" spans="1:7" ht="12.75">
      <c r="A9" s="42" t="s">
        <v>22</v>
      </c>
      <c r="B9" s="132">
        <f>SUM(B4:B8)</f>
        <v>24.916812878299925</v>
      </c>
      <c r="C9" s="133">
        <f>B9/$B$4</f>
        <v>0.06178909745964154</v>
      </c>
      <c r="D9" s="43">
        <f>SUM(D4:D8)</f>
        <v>21.370436780000315</v>
      </c>
      <c r="E9" s="75">
        <f>+D9/D$4</f>
        <v>0.04928033939135958</v>
      </c>
      <c r="F9" s="44">
        <f>B9-D9</f>
        <v>3.5463760982996106</v>
      </c>
      <c r="G9" s="45">
        <f>B9/D9-1</f>
        <v>0.16594775927174843</v>
      </c>
    </row>
    <row r="11" spans="1:5" ht="12.75">
      <c r="A11" s="85" t="s">
        <v>15</v>
      </c>
      <c r="B11" s="94">
        <f>+B3</f>
        <v>41364</v>
      </c>
      <c r="C11" s="94">
        <f>+D3</f>
        <v>40999</v>
      </c>
      <c r="D11" s="95" t="s">
        <v>16</v>
      </c>
      <c r="E11" s="97" t="s">
        <v>17</v>
      </c>
    </row>
    <row r="12" spans="1:5" ht="12.75">
      <c r="A12" s="9" t="s">
        <v>69</v>
      </c>
      <c r="B12" s="122">
        <v>2305.515414</v>
      </c>
      <c r="C12" s="122">
        <v>2612.2575886002073</v>
      </c>
      <c r="D12" s="36">
        <f>B12-C12</f>
        <v>-306.74217460020736</v>
      </c>
      <c r="E12" s="23">
        <f>B12/C12-1</f>
        <v>-0.11742416825156088</v>
      </c>
    </row>
    <row r="13" spans="1:5" ht="12.75">
      <c r="A13" s="12" t="s">
        <v>70</v>
      </c>
      <c r="B13" s="134">
        <v>553.1117022162008</v>
      </c>
      <c r="C13" s="134">
        <v>561.396756050928</v>
      </c>
      <c r="D13" s="26">
        <f>B13-C13</f>
        <v>-8.28505383472725</v>
      </c>
      <c r="E13" s="24">
        <f>B13/C13-1</f>
        <v>-0.014757929655681234</v>
      </c>
    </row>
    <row r="15" spans="1:5" ht="12.75">
      <c r="A15" s="86" t="s">
        <v>66</v>
      </c>
      <c r="B15" s="94">
        <f>+B11</f>
        <v>41364</v>
      </c>
      <c r="C15" s="94">
        <f>+D3</f>
        <v>40999</v>
      </c>
      <c r="D15" s="95" t="s">
        <v>16</v>
      </c>
      <c r="E15" s="97" t="s">
        <v>17</v>
      </c>
    </row>
    <row r="16" spans="1:5" ht="12.75">
      <c r="A16" s="9" t="s">
        <v>23</v>
      </c>
      <c r="B16" s="46">
        <f>B9</f>
        <v>24.916812878299925</v>
      </c>
      <c r="C16" s="47">
        <f>D9</f>
        <v>21.370436780000315</v>
      </c>
      <c r="D16" s="121">
        <f>B16-C16</f>
        <v>3.5463760982996106</v>
      </c>
      <c r="E16" s="126">
        <f>B16/C16-1</f>
        <v>0.16594775927174843</v>
      </c>
    </row>
    <row r="17" spans="1:5" ht="12.75">
      <c r="A17" s="9" t="s">
        <v>24</v>
      </c>
      <c r="B17" s="46">
        <f>GAS!B19</f>
        <v>281.52900000000005</v>
      </c>
      <c r="C17" s="47">
        <f>GAS!C19</f>
        <v>224.737</v>
      </c>
      <c r="D17" s="121">
        <f>B17-C17</f>
        <v>56.79200000000006</v>
      </c>
      <c r="E17" s="126">
        <f>B17/C17-1</f>
        <v>0.25270427210472723</v>
      </c>
    </row>
    <row r="18" spans="1:5" ht="12.75">
      <c r="A18" s="12" t="s">
        <v>25</v>
      </c>
      <c r="B18" s="22">
        <f>+B16/B17</f>
        <v>0.08850531518351545</v>
      </c>
      <c r="C18" s="22">
        <f>+C16/C17</f>
        <v>0.09509086968323113</v>
      </c>
      <c r="D18" s="138" t="s">
        <v>87</v>
      </c>
      <c r="E18" s="13"/>
    </row>
  </sheetData>
  <sheetProtection/>
  <printOptions/>
  <pageMargins left="0.17" right="0.17" top="1" bottom="1" header="0.5" footer="0.5"/>
  <pageSetup fitToHeight="1" fitToWidth="1" horizontalDpi="600" verticalDpi="600" orientation="portrait" paperSize="9" scale="62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3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10.421875" style="0" customWidth="1"/>
    <col min="3" max="3" width="11.140625" style="0" customWidth="1"/>
    <col min="4" max="4" width="12.00390625" style="0" customWidth="1"/>
    <col min="5" max="5" width="11.57421875" style="0" customWidth="1"/>
    <col min="6" max="6" width="10.7109375" style="0" customWidth="1"/>
    <col min="7" max="7" width="10.00390625" style="0" customWidth="1"/>
  </cols>
  <sheetData>
    <row r="3" spans="1:7" ht="12.75">
      <c r="A3" s="91" t="s">
        <v>65</v>
      </c>
      <c r="B3" s="98">
        <v>41364</v>
      </c>
      <c r="C3" s="110" t="s">
        <v>19</v>
      </c>
      <c r="D3" s="98">
        <v>40999</v>
      </c>
      <c r="E3" s="110" t="s">
        <v>19</v>
      </c>
      <c r="F3" s="99" t="s">
        <v>16</v>
      </c>
      <c r="G3" s="100" t="s">
        <v>17</v>
      </c>
    </row>
    <row r="4" spans="1:7" ht="12.75">
      <c r="A4" s="28" t="s">
        <v>20</v>
      </c>
      <c r="B4" s="49">
        <v>136.81534818999998</v>
      </c>
      <c r="C4" s="72">
        <f>B4/$B$4</f>
        <v>1</v>
      </c>
      <c r="D4" s="49">
        <v>138.44427026</v>
      </c>
      <c r="E4" s="72">
        <f>D4/$D$4</f>
        <v>1</v>
      </c>
      <c r="F4" s="29">
        <f>B4-D4</f>
        <v>-1.6289220700000158</v>
      </c>
      <c r="G4" s="30">
        <f>B4/D4-1</f>
        <v>-0.011765904554524975</v>
      </c>
    </row>
    <row r="5" spans="1:7" ht="12.75">
      <c r="A5" s="9" t="s">
        <v>21</v>
      </c>
      <c r="B5" s="25">
        <v>-71.34619229</v>
      </c>
      <c r="C5" s="73">
        <f>B5/$B$4</f>
        <v>-0.521477986453093</v>
      </c>
      <c r="D5" s="25">
        <v>-76.54911128615538</v>
      </c>
      <c r="E5" s="73">
        <f>D5/$D$4</f>
        <v>-0.552923650378562</v>
      </c>
      <c r="F5" s="65">
        <f>B5-D5</f>
        <v>5.2029189961553755</v>
      </c>
      <c r="G5" s="37">
        <f>B5/D5-1</f>
        <v>-0.0679683788451293</v>
      </c>
    </row>
    <row r="6" spans="1:7" ht="12.75">
      <c r="A6" s="9" t="s">
        <v>6</v>
      </c>
      <c r="B6" s="25">
        <v>-25.80868505</v>
      </c>
      <c r="C6" s="73">
        <f>B6/$B$4</f>
        <v>-0.1886388142224996</v>
      </c>
      <c r="D6" s="25">
        <v>-26.15447622384461</v>
      </c>
      <c r="E6" s="73">
        <f>D6/$D$4</f>
        <v>-0.18891700013822307</v>
      </c>
      <c r="F6" s="65">
        <f>B6-D6</f>
        <v>0.34579117384461</v>
      </c>
      <c r="G6" s="37">
        <f>B6/D6-1</f>
        <v>-0.013221108726672148</v>
      </c>
    </row>
    <row r="7" spans="1:7" ht="12.75">
      <c r="A7" s="9" t="s">
        <v>8</v>
      </c>
      <c r="B7" s="31">
        <v>0.25735943</v>
      </c>
      <c r="C7" s="74">
        <f>B7/$B$4</f>
        <v>0.0018810713374247784</v>
      </c>
      <c r="D7" s="31">
        <v>0.34074722</v>
      </c>
      <c r="E7" s="74">
        <f>D7/$D$4</f>
        <v>0.002461259099853484</v>
      </c>
      <c r="F7" s="36">
        <f>B7-D7</f>
        <v>-0.08338779000000002</v>
      </c>
      <c r="G7" s="37">
        <f>B7/D7-1</f>
        <v>-0.24472038245829275</v>
      </c>
    </row>
    <row r="8" spans="1:7" ht="12.75">
      <c r="A8" s="9" t="s">
        <v>85</v>
      </c>
      <c r="B8" s="31">
        <v>12.319133400000002</v>
      </c>
      <c r="C8" s="74"/>
      <c r="D8" s="31"/>
      <c r="E8" s="74"/>
      <c r="F8" s="36"/>
      <c r="G8" s="37"/>
    </row>
    <row r="9" spans="1:7" ht="12.75">
      <c r="A9" s="42" t="s">
        <v>22</v>
      </c>
      <c r="B9" s="43">
        <f>SUM(B4:B8)</f>
        <v>52.236963679999974</v>
      </c>
      <c r="C9" s="75">
        <f>B9/$B$4</f>
        <v>0.3818063131883185</v>
      </c>
      <c r="D9" s="43">
        <f>SUM(D4:D8)</f>
        <v>36.08142997</v>
      </c>
      <c r="E9" s="75">
        <f>D9/$D$4</f>
        <v>0.26062060858306846</v>
      </c>
      <c r="F9" s="44">
        <f>B9-D9</f>
        <v>16.155533709999972</v>
      </c>
      <c r="G9" s="45">
        <f>B9/D9-1</f>
        <v>0.44775203542189246</v>
      </c>
    </row>
    <row r="10" spans="1:7" ht="12.75">
      <c r="A10" s="10"/>
      <c r="B10" s="10"/>
      <c r="C10" s="10"/>
      <c r="D10" s="10"/>
      <c r="E10" s="10"/>
      <c r="F10" s="10"/>
      <c r="G10" s="10"/>
    </row>
    <row r="11" spans="1:5" ht="12.75">
      <c r="A11" s="91" t="s">
        <v>15</v>
      </c>
      <c r="B11" s="98">
        <f>+B3</f>
        <v>41364</v>
      </c>
      <c r="C11" s="98">
        <f>+D3</f>
        <v>40999</v>
      </c>
      <c r="D11" s="99" t="s">
        <v>16</v>
      </c>
      <c r="E11" s="101" t="s">
        <v>17</v>
      </c>
    </row>
    <row r="12" spans="1:5" ht="14.25" customHeight="1">
      <c r="A12" s="28" t="s">
        <v>68</v>
      </c>
      <c r="B12" s="10"/>
      <c r="C12" s="10"/>
      <c r="D12" s="10"/>
      <c r="E12" s="11"/>
    </row>
    <row r="13" spans="1:5" ht="12.75">
      <c r="A13" s="9" t="s">
        <v>81</v>
      </c>
      <c r="B13" s="47">
        <v>54.996113999999984</v>
      </c>
      <c r="C13" s="47">
        <v>58.25701958447924</v>
      </c>
      <c r="D13" s="25">
        <f>B13-C13</f>
        <v>-3.2609055844792536</v>
      </c>
      <c r="E13" s="23">
        <f>B13/C13-1</f>
        <v>-0.055974466385987576</v>
      </c>
    </row>
    <row r="14" spans="1:5" ht="12.75">
      <c r="A14" s="9" t="s">
        <v>26</v>
      </c>
      <c r="B14" s="47">
        <v>48.045434999999976</v>
      </c>
      <c r="C14" s="47">
        <v>49.73831958563537</v>
      </c>
      <c r="D14" s="25">
        <f>B14-C14</f>
        <v>-1.6928845856353902</v>
      </c>
      <c r="E14" s="23">
        <f>B14/C14-1</f>
        <v>-0.03403582187212251</v>
      </c>
    </row>
    <row r="15" spans="1:5" ht="12.75">
      <c r="A15" s="12" t="s">
        <v>27</v>
      </c>
      <c r="B15" s="125">
        <v>47.316719999999975</v>
      </c>
      <c r="C15" s="125">
        <v>49.72518098716451</v>
      </c>
      <c r="D15" s="26">
        <f>B15-C15</f>
        <v>-2.4084609871645313</v>
      </c>
      <c r="E15" s="24">
        <f>B15/C15-1</f>
        <v>-0.04843543933578087</v>
      </c>
    </row>
    <row r="16" spans="1:5" ht="12.75">
      <c r="A16" s="10"/>
      <c r="B16" s="69"/>
      <c r="C16" s="69"/>
      <c r="D16" s="25"/>
      <c r="E16" s="70"/>
    </row>
    <row r="17" spans="1:5" ht="12.75">
      <c r="A17" s="92" t="s">
        <v>66</v>
      </c>
      <c r="B17" s="98">
        <f>+B11</f>
        <v>41364</v>
      </c>
      <c r="C17" s="98">
        <f>+C11</f>
        <v>40999</v>
      </c>
      <c r="D17" s="99" t="s">
        <v>16</v>
      </c>
      <c r="E17" s="101" t="s">
        <v>17</v>
      </c>
    </row>
    <row r="18" spans="1:5" ht="12.75">
      <c r="A18" s="9" t="s">
        <v>23</v>
      </c>
      <c r="B18" s="46">
        <f>B9</f>
        <v>52.236963679999974</v>
      </c>
      <c r="C18" s="47">
        <f>D9</f>
        <v>36.08142997</v>
      </c>
      <c r="D18" s="121">
        <f>B18-C18</f>
        <v>16.155533709999972</v>
      </c>
      <c r="E18" s="126">
        <f>B18/C18-1</f>
        <v>0.44775203542189246</v>
      </c>
    </row>
    <row r="19" spans="1:5" ht="12.75">
      <c r="A19" s="9" t="s">
        <v>24</v>
      </c>
      <c r="B19" s="46">
        <f>'Energia elettrica'!B17</f>
        <v>281.52900000000005</v>
      </c>
      <c r="C19" s="47">
        <f>'Energia elettrica'!C17</f>
        <v>224.737</v>
      </c>
      <c r="D19" s="121">
        <f>B19-C19</f>
        <v>56.79200000000006</v>
      </c>
      <c r="E19" s="126">
        <f>B19/C19-1</f>
        <v>0.25270427210472723</v>
      </c>
    </row>
    <row r="20" spans="1:5" ht="12.75">
      <c r="A20" s="12" t="s">
        <v>25</v>
      </c>
      <c r="B20" s="22">
        <f>+B18/B19</f>
        <v>0.18554736343325187</v>
      </c>
      <c r="C20" s="76">
        <f>+C18/C19</f>
        <v>0.16054957559280406</v>
      </c>
      <c r="D20" s="138" t="s">
        <v>88</v>
      </c>
      <c r="E20" s="1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8" r:id="rId1"/>
  <ignoredErrors>
    <ignoredError sqref="C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K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3" width="11.28125" style="0" customWidth="1"/>
    <col min="4" max="4" width="12.28125" style="0" customWidth="1"/>
    <col min="5" max="7" width="11.28125" style="0" customWidth="1"/>
  </cols>
  <sheetData>
    <row r="3" spans="1:7" ht="12.75">
      <c r="A3" s="87" t="s">
        <v>65</v>
      </c>
      <c r="B3" s="102">
        <v>41364</v>
      </c>
      <c r="C3" s="111" t="s">
        <v>19</v>
      </c>
      <c r="D3" s="102">
        <v>40999</v>
      </c>
      <c r="E3" s="111" t="s">
        <v>19</v>
      </c>
      <c r="F3" s="103" t="s">
        <v>16</v>
      </c>
      <c r="G3" s="104" t="s">
        <v>17</v>
      </c>
    </row>
    <row r="4" spans="1:7" ht="12.75">
      <c r="A4" s="28" t="s">
        <v>20</v>
      </c>
      <c r="B4" s="128">
        <v>174.01349837</v>
      </c>
      <c r="C4" s="72">
        <f>B4/$B$4</f>
        <v>1</v>
      </c>
      <c r="D4" s="128">
        <v>172.45622762000002</v>
      </c>
      <c r="E4" s="72">
        <f>D4/$D$4</f>
        <v>1</v>
      </c>
      <c r="F4" s="29">
        <f>B4-D4</f>
        <v>1.5572707499999865</v>
      </c>
      <c r="G4" s="30">
        <f>B4/D4-1</f>
        <v>0.009029947897453594</v>
      </c>
    </row>
    <row r="5" spans="1:7" ht="12.75">
      <c r="A5" s="9" t="s">
        <v>21</v>
      </c>
      <c r="B5" s="121">
        <v>-81.04934574</v>
      </c>
      <c r="C5" s="73">
        <f>B5/$B$4</f>
        <v>-0.46576470503263523</v>
      </c>
      <c r="D5" s="121">
        <v>-87.55969171728566</v>
      </c>
      <c r="E5" s="73">
        <f>D5/$D$4</f>
        <v>-0.5077212515063226</v>
      </c>
      <c r="F5" s="65">
        <f>B5-D5</f>
        <v>6.5103459772856525</v>
      </c>
      <c r="G5" s="37">
        <f>B5/D5-1</f>
        <v>-0.07435323091710255</v>
      </c>
    </row>
    <row r="6" spans="1:7" ht="12.75">
      <c r="A6" s="9" t="s">
        <v>6</v>
      </c>
      <c r="B6" s="121">
        <v>-39.160556400000004</v>
      </c>
      <c r="C6" s="73">
        <f>B6/$B$4</f>
        <v>-0.22504321082456497</v>
      </c>
      <c r="D6" s="121">
        <v>-37.80998294271431</v>
      </c>
      <c r="E6" s="73">
        <f>D6/$D$4</f>
        <v>-0.2192439407060846</v>
      </c>
      <c r="F6" s="65">
        <f>B6-D6</f>
        <v>-1.350573457285691</v>
      </c>
      <c r="G6" s="37">
        <f>B6/D6-1</f>
        <v>0.03572002291913057</v>
      </c>
    </row>
    <row r="7" spans="1:7" ht="12.75">
      <c r="A7" s="9" t="s">
        <v>8</v>
      </c>
      <c r="B7" s="123">
        <v>0.45797942999999997</v>
      </c>
      <c r="C7" s="74">
        <f>B7/$B$4</f>
        <v>0.002631861518157696</v>
      </c>
      <c r="D7" s="123">
        <v>0.9217682700000002</v>
      </c>
      <c r="E7" s="74">
        <f>D7/$D$4</f>
        <v>0.0053449404682043575</v>
      </c>
      <c r="F7" s="36">
        <f>B7-D7</f>
        <v>-0.4637888400000002</v>
      </c>
      <c r="G7" s="37">
        <f>B7/D7-1</f>
        <v>-0.5031512312742118</v>
      </c>
    </row>
    <row r="8" spans="1:7" ht="12.75">
      <c r="A8" s="9" t="s">
        <v>85</v>
      </c>
      <c r="B8" s="123">
        <v>11.449608999999999</v>
      </c>
      <c r="C8" s="74"/>
      <c r="D8" s="123"/>
      <c r="E8" s="74"/>
      <c r="F8" s="36"/>
      <c r="G8" s="37"/>
    </row>
    <row r="9" spans="1:7" ht="12.75">
      <c r="A9" s="42" t="s">
        <v>22</v>
      </c>
      <c r="B9" s="43">
        <f>SUM(B4:B8)</f>
        <v>65.71118466</v>
      </c>
      <c r="C9" s="75">
        <f>B9/$B$4</f>
        <v>0.37762119189328724</v>
      </c>
      <c r="D9" s="43">
        <f>SUM(D4:D8)</f>
        <v>48.00832123000005</v>
      </c>
      <c r="E9" s="75">
        <f>D9/$D$4</f>
        <v>0.2783797482557971</v>
      </c>
      <c r="F9" s="44">
        <f>B9-D9</f>
        <v>17.70286342999995</v>
      </c>
      <c r="G9" s="45">
        <f>B9/D9-1</f>
        <v>0.3687457294161238</v>
      </c>
    </row>
    <row r="10" spans="1:7" ht="12.75">
      <c r="A10" s="10"/>
      <c r="B10" s="10"/>
      <c r="C10" s="10"/>
      <c r="D10" s="10"/>
      <c r="E10" s="10"/>
      <c r="F10" s="10"/>
      <c r="G10" s="10"/>
    </row>
    <row r="11" spans="1:7" ht="12.75">
      <c r="A11" s="87" t="s">
        <v>71</v>
      </c>
      <c r="B11" s="102">
        <f>+B3</f>
        <v>41364</v>
      </c>
      <c r="C11" s="112" t="s">
        <v>19</v>
      </c>
      <c r="D11" s="102">
        <f>+D3</f>
        <v>40999</v>
      </c>
      <c r="E11" s="112" t="s">
        <v>19</v>
      </c>
      <c r="F11" s="103" t="s">
        <v>16</v>
      </c>
      <c r="G11" s="105" t="s">
        <v>17</v>
      </c>
    </row>
    <row r="12" spans="1:7" ht="12.75">
      <c r="A12" s="9" t="s">
        <v>28</v>
      </c>
      <c r="B12" s="46">
        <v>385.945</v>
      </c>
      <c r="C12" s="74">
        <f aca="true" t="shared" si="0" ref="C12:C23">B12/$B$16</f>
        <v>0.27803572187566866</v>
      </c>
      <c r="D12" s="46">
        <v>392.40009575</v>
      </c>
      <c r="E12" s="74">
        <f aca="true" t="shared" si="1" ref="E12:E23">+D12/D$16</f>
        <v>0.3563605037912126</v>
      </c>
      <c r="F12" s="25">
        <f>B12-D12</f>
        <v>-6.455095749999998</v>
      </c>
      <c r="G12" s="23">
        <f>B12/D12-1</f>
        <v>-0.01645029096555717</v>
      </c>
    </row>
    <row r="13" spans="1:7" ht="12.75">
      <c r="A13" s="9" t="s">
        <v>29</v>
      </c>
      <c r="B13" s="46">
        <v>375.128</v>
      </c>
      <c r="C13" s="74">
        <f t="shared" si="0"/>
        <v>0.27024312862137306</v>
      </c>
      <c r="D13" s="46">
        <v>334.31230129</v>
      </c>
      <c r="E13" s="74">
        <f t="shared" si="1"/>
        <v>0.303607724365098</v>
      </c>
      <c r="F13" s="25">
        <f aca="true" t="shared" si="2" ref="F13:F23">B13-D13</f>
        <v>40.81569870999999</v>
      </c>
      <c r="G13" s="23">
        <f aca="true" t="shared" si="3" ref="G13:G23">B13/D13-1</f>
        <v>0.12208853384247531</v>
      </c>
    </row>
    <row r="14" spans="1:7" ht="12.75">
      <c r="A14" s="50" t="s">
        <v>72</v>
      </c>
      <c r="B14" s="51">
        <f>SUM(B12:B13)</f>
        <v>761.073</v>
      </c>
      <c r="C14" s="75">
        <f t="shared" si="0"/>
        <v>0.5482788504970417</v>
      </c>
      <c r="D14" s="51">
        <f>SUM(D12:D13)</f>
        <v>726.71239704</v>
      </c>
      <c r="E14" s="75">
        <f t="shared" si="1"/>
        <v>0.6599682281563106</v>
      </c>
      <c r="F14" s="44">
        <f t="shared" si="2"/>
        <v>34.36060295999994</v>
      </c>
      <c r="G14" s="45">
        <f t="shared" si="3"/>
        <v>0.04728225787802076</v>
      </c>
    </row>
    <row r="15" spans="1:7" ht="12.75">
      <c r="A15" s="9" t="s">
        <v>73</v>
      </c>
      <c r="B15" s="46">
        <v>627.04</v>
      </c>
      <c r="C15" s="74">
        <f t="shared" si="0"/>
        <v>0.4517211495029584</v>
      </c>
      <c r="D15" s="46">
        <v>374.42</v>
      </c>
      <c r="E15" s="74">
        <f t="shared" si="1"/>
        <v>0.3400317718436893</v>
      </c>
      <c r="F15" s="25">
        <f t="shared" si="2"/>
        <v>252.61999999999995</v>
      </c>
      <c r="G15" s="23">
        <f t="shared" si="3"/>
        <v>0.6746968644837348</v>
      </c>
    </row>
    <row r="16" spans="1:7" s="27" customFormat="1" ht="12.75">
      <c r="A16" s="42" t="s">
        <v>30</v>
      </c>
      <c r="B16" s="51">
        <f>SUM(B14:B15)</f>
        <v>1388.1129999999998</v>
      </c>
      <c r="C16" s="75">
        <f t="shared" si="0"/>
        <v>1</v>
      </c>
      <c r="D16" s="51">
        <f>SUM(D14:D15)</f>
        <v>1101.1323970400001</v>
      </c>
      <c r="E16" s="75">
        <f t="shared" si="1"/>
        <v>1</v>
      </c>
      <c r="F16" s="44">
        <f t="shared" si="2"/>
        <v>286.9806029599997</v>
      </c>
      <c r="G16" s="45">
        <f t="shared" si="3"/>
        <v>0.26062315824277293</v>
      </c>
    </row>
    <row r="17" spans="1:7" ht="12.75">
      <c r="A17" s="9" t="s">
        <v>31</v>
      </c>
      <c r="B17" s="46">
        <v>234.329</v>
      </c>
      <c r="C17" s="74">
        <f t="shared" si="0"/>
        <v>0.16881118468020978</v>
      </c>
      <c r="D17" s="46">
        <v>245.708</v>
      </c>
      <c r="E17" s="74">
        <f t="shared" si="1"/>
        <v>0.22314119597288928</v>
      </c>
      <c r="F17" s="25">
        <f t="shared" si="2"/>
        <v>-11.37899999999999</v>
      </c>
      <c r="G17" s="23">
        <f t="shared" si="3"/>
        <v>-0.04631106842268051</v>
      </c>
    </row>
    <row r="18" spans="1:7" ht="12.75">
      <c r="A18" s="9" t="s">
        <v>32</v>
      </c>
      <c r="B18" s="46">
        <v>278.179</v>
      </c>
      <c r="C18" s="74">
        <f t="shared" si="0"/>
        <v>0.2004008319207442</v>
      </c>
      <c r="D18" s="46">
        <v>234.519</v>
      </c>
      <c r="E18" s="74">
        <f t="shared" si="1"/>
        <v>0.2129798384194492</v>
      </c>
      <c r="F18" s="25">
        <f t="shared" si="2"/>
        <v>43.65999999999997</v>
      </c>
      <c r="G18" s="23">
        <f t="shared" si="3"/>
        <v>0.18616828487244086</v>
      </c>
    </row>
    <row r="19" spans="1:7" ht="12.75">
      <c r="A19" s="9" t="s">
        <v>33</v>
      </c>
      <c r="B19" s="46">
        <v>87.134</v>
      </c>
      <c r="C19" s="74">
        <f t="shared" si="0"/>
        <v>0.06277154669684673</v>
      </c>
      <c r="D19" s="46">
        <v>72.333</v>
      </c>
      <c r="E19" s="74">
        <f t="shared" si="1"/>
        <v>0.06568964839690608</v>
      </c>
      <c r="F19" s="25">
        <f t="shared" si="2"/>
        <v>14.801000000000002</v>
      </c>
      <c r="G19" s="23">
        <f t="shared" si="3"/>
        <v>0.20462306277909126</v>
      </c>
    </row>
    <row r="20" spans="1:11" ht="12.75">
      <c r="A20" s="9" t="s">
        <v>34</v>
      </c>
      <c r="B20" s="46">
        <v>94.076</v>
      </c>
      <c r="C20" s="74">
        <f t="shared" si="0"/>
        <v>0.06777258047435619</v>
      </c>
      <c r="D20" s="46">
        <v>109.877</v>
      </c>
      <c r="E20" s="74">
        <f t="shared" si="1"/>
        <v>0.09978545749390803</v>
      </c>
      <c r="F20" s="25">
        <f t="shared" si="2"/>
        <v>-15.801000000000002</v>
      </c>
      <c r="G20" s="23">
        <f t="shared" si="3"/>
        <v>-0.14380625608635111</v>
      </c>
      <c r="K20" s="38"/>
    </row>
    <row r="21" spans="1:7" ht="12.75">
      <c r="A21" s="9" t="s">
        <v>35</v>
      </c>
      <c r="B21" s="46">
        <v>312.981</v>
      </c>
      <c r="C21" s="74">
        <f t="shared" si="0"/>
        <v>0.22547227783328883</v>
      </c>
      <c r="D21" s="46">
        <v>169.286</v>
      </c>
      <c r="E21" s="74">
        <f t="shared" si="1"/>
        <v>0.15373809766660645</v>
      </c>
      <c r="F21" s="25">
        <f t="shared" si="2"/>
        <v>143.695</v>
      </c>
      <c r="G21" s="23">
        <f t="shared" si="3"/>
        <v>0.8488297910045721</v>
      </c>
    </row>
    <row r="22" spans="1:10" ht="12.75">
      <c r="A22" s="9" t="s">
        <v>36</v>
      </c>
      <c r="B22" s="46">
        <v>381.414</v>
      </c>
      <c r="C22" s="74">
        <f t="shared" si="0"/>
        <v>0.27477157839455435</v>
      </c>
      <c r="D22" s="46">
        <v>269.407</v>
      </c>
      <c r="E22" s="74">
        <f t="shared" si="1"/>
        <v>0.24466358516396772</v>
      </c>
      <c r="F22" s="25">
        <f t="shared" si="2"/>
        <v>112.007</v>
      </c>
      <c r="G22" s="23">
        <f t="shared" si="3"/>
        <v>0.4157538594023169</v>
      </c>
      <c r="J22" s="31"/>
    </row>
    <row r="23" spans="1:10" s="27" customFormat="1" ht="12.75">
      <c r="A23" s="42" t="s">
        <v>37</v>
      </c>
      <c r="B23" s="51">
        <f>SUM(B17:B22)</f>
        <v>1388.113</v>
      </c>
      <c r="C23" s="75">
        <f t="shared" si="0"/>
        <v>1.0000000000000002</v>
      </c>
      <c r="D23" s="51">
        <f>SUM(D17:D22)</f>
        <v>1101.1299999999999</v>
      </c>
      <c r="E23" s="75">
        <f t="shared" si="1"/>
        <v>0.9999978231137266</v>
      </c>
      <c r="F23" s="44">
        <f t="shared" si="2"/>
        <v>286.9830000000002</v>
      </c>
      <c r="G23" s="45">
        <f t="shared" si="3"/>
        <v>0.2606259024819959</v>
      </c>
      <c r="J23" s="31"/>
    </row>
    <row r="24" ht="12.75">
      <c r="J24" s="31"/>
    </row>
    <row r="25" spans="1:10" ht="12.75">
      <c r="A25" s="88" t="s">
        <v>66</v>
      </c>
      <c r="B25" s="102">
        <f>+B11</f>
        <v>41364</v>
      </c>
      <c r="C25" s="102">
        <f>+D11</f>
        <v>40999</v>
      </c>
      <c r="D25" s="103" t="s">
        <v>16</v>
      </c>
      <c r="E25" s="105" t="s">
        <v>17</v>
      </c>
      <c r="J25" s="31"/>
    </row>
    <row r="26" spans="1:10" ht="12.75">
      <c r="A26" s="9" t="s">
        <v>23</v>
      </c>
      <c r="B26" s="46">
        <f>B9</f>
        <v>65.71118466</v>
      </c>
      <c r="C26" s="46">
        <f>D9</f>
        <v>48.00832123000005</v>
      </c>
      <c r="D26" s="121">
        <f>B26-C26</f>
        <v>17.70286342999995</v>
      </c>
      <c r="E26" s="126">
        <f>B26/C26-1</f>
        <v>0.3687457294161238</v>
      </c>
      <c r="J26" s="31"/>
    </row>
    <row r="27" spans="1:10" ht="12.75">
      <c r="A27" s="9" t="s">
        <v>24</v>
      </c>
      <c r="B27" s="46">
        <f>Acqua!B19</f>
        <v>281.52900000000005</v>
      </c>
      <c r="C27" s="46">
        <f>Acqua!C19</f>
        <v>224.737</v>
      </c>
      <c r="D27" s="121">
        <f>B27-C27</f>
        <v>56.79200000000006</v>
      </c>
      <c r="E27" s="126">
        <f>B27/C27-1</f>
        <v>0.25270427210472723</v>
      </c>
      <c r="J27" s="31"/>
    </row>
    <row r="28" spans="1:5" ht="12.75">
      <c r="A28" s="12" t="s">
        <v>25</v>
      </c>
      <c r="B28" s="22">
        <f>+B26/B27</f>
        <v>0.2334082267190946</v>
      </c>
      <c r="C28" s="22">
        <f>+C26/C27</f>
        <v>0.2136200146393342</v>
      </c>
      <c r="D28" s="138" t="s">
        <v>89</v>
      </c>
      <c r="E28" s="13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  <ignoredErrors>
    <ignoredError sqref="C9 C14 C16 C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140625" style="0" customWidth="1"/>
    <col min="2" max="2" width="10.7109375" style="0" customWidth="1"/>
    <col min="3" max="4" width="10.8515625" style="0" customWidth="1"/>
    <col min="5" max="5" width="9.7109375" style="0" customWidth="1"/>
    <col min="6" max="6" width="10.140625" style="0" customWidth="1"/>
    <col min="7" max="7" width="10.57421875" style="0" customWidth="1"/>
    <col min="9" max="9" width="26.00390625" style="0" customWidth="1"/>
  </cols>
  <sheetData>
    <row r="3" spans="1:7" ht="12.75">
      <c r="A3" s="89" t="s">
        <v>65</v>
      </c>
      <c r="B3" s="106">
        <v>41364</v>
      </c>
      <c r="C3" s="113" t="s">
        <v>19</v>
      </c>
      <c r="D3" s="106">
        <v>40999</v>
      </c>
      <c r="E3" s="114" t="s">
        <v>19</v>
      </c>
      <c r="F3" s="107" t="s">
        <v>16</v>
      </c>
      <c r="G3" s="108" t="s">
        <v>17</v>
      </c>
    </row>
    <row r="4" spans="1:7" ht="12.75">
      <c r="A4" s="28" t="s">
        <v>20</v>
      </c>
      <c r="B4" s="128">
        <v>24.82418309</v>
      </c>
      <c r="C4" s="72">
        <f>+B4/B$4</f>
        <v>1</v>
      </c>
      <c r="D4" s="128">
        <v>25.55708983</v>
      </c>
      <c r="E4" s="72">
        <f>D4/$D$4</f>
        <v>1</v>
      </c>
      <c r="F4" s="29">
        <f>B4-D4</f>
        <v>-0.7329067400000007</v>
      </c>
      <c r="G4" s="30">
        <f>B4/D4-1</f>
        <v>-0.028677237700971858</v>
      </c>
    </row>
    <row r="5" spans="1:7" ht="12.75">
      <c r="A5" s="9" t="s">
        <v>21</v>
      </c>
      <c r="B5" s="121">
        <v>-16.34397924</v>
      </c>
      <c r="C5" s="73">
        <f>+B5/B$4</f>
        <v>-0.6583894092605164</v>
      </c>
      <c r="D5" s="121">
        <v>-16.361118789999992</v>
      </c>
      <c r="E5" s="73">
        <f>D5/$D$4</f>
        <v>-0.6401792574518643</v>
      </c>
      <c r="F5" s="65">
        <f>B5-D5</f>
        <v>0.017139549999992454</v>
      </c>
      <c r="G5" s="37">
        <f>B5/D5-1</f>
        <v>-0.0010475781161413122</v>
      </c>
    </row>
    <row r="6" spans="1:7" ht="12.75">
      <c r="A6" s="9" t="s">
        <v>6</v>
      </c>
      <c r="B6" s="121">
        <v>-4.69448106</v>
      </c>
      <c r="C6" s="73">
        <f>+B6/B$4</f>
        <v>-0.1891091861101803</v>
      </c>
      <c r="D6" s="121">
        <v>-4.5520643</v>
      </c>
      <c r="E6" s="73">
        <f>D6/$D$4</f>
        <v>-0.17811356184445512</v>
      </c>
      <c r="F6" s="65">
        <f>B6-D6</f>
        <v>-0.1424167600000006</v>
      </c>
      <c r="G6" s="37">
        <f>B6/D6-1</f>
        <v>0.031286192508308996</v>
      </c>
    </row>
    <row r="7" spans="1:7" ht="12.75">
      <c r="A7" s="9" t="s">
        <v>8</v>
      </c>
      <c r="B7" s="123">
        <v>0.20320076</v>
      </c>
      <c r="C7" s="74">
        <f>+B7/B$4</f>
        <v>0.008185597055230228</v>
      </c>
      <c r="D7" s="123">
        <v>0.27272559000000013</v>
      </c>
      <c r="E7" s="74">
        <f>D7/$D$4</f>
        <v>0.010671230246249056</v>
      </c>
      <c r="F7" s="36">
        <f>B7-D7</f>
        <v>-0.06952483000000012</v>
      </c>
      <c r="G7" s="37">
        <f>B7/D7-1</f>
        <v>-0.25492594955977577</v>
      </c>
    </row>
    <row r="8" spans="1:7" ht="12.75">
      <c r="A8" s="9" t="s">
        <v>85</v>
      </c>
      <c r="B8" s="123">
        <v>0.12925399999999776</v>
      </c>
      <c r="C8" s="74"/>
      <c r="D8" s="123"/>
      <c r="E8" s="74"/>
      <c r="F8" s="36"/>
      <c r="G8" s="37"/>
    </row>
    <row r="9" spans="1:7" ht="12.75">
      <c r="A9" s="42" t="s">
        <v>22</v>
      </c>
      <c r="B9" s="43">
        <f>SUM(B4:B8)</f>
        <v>4.118177549999997</v>
      </c>
      <c r="C9" s="75">
        <f>+B9/B$4</f>
        <v>0.16589377926635318</v>
      </c>
      <c r="D9" s="43">
        <f>SUM(D4:D8)</f>
        <v>4.916632330000008</v>
      </c>
      <c r="E9" s="75">
        <f>D9/$D$4</f>
        <v>0.19237841094992966</v>
      </c>
      <c r="F9" s="44">
        <f>B9-D9</f>
        <v>-0.7984547800000108</v>
      </c>
      <c r="G9" s="45">
        <f>B9/D9-1</f>
        <v>-0.1623987165214792</v>
      </c>
    </row>
    <row r="10" spans="1:7" ht="12.75">
      <c r="A10" s="10"/>
      <c r="B10" s="10"/>
      <c r="C10" s="10"/>
      <c r="D10" s="10"/>
      <c r="E10" s="10"/>
      <c r="F10" s="10"/>
      <c r="G10" s="10"/>
    </row>
    <row r="11" spans="1:5" ht="12.75">
      <c r="A11" s="89" t="s">
        <v>15</v>
      </c>
      <c r="B11" s="106">
        <f>+B3</f>
        <v>41364</v>
      </c>
      <c r="C11" s="106">
        <f>+D3</f>
        <v>40999</v>
      </c>
      <c r="D11" s="107" t="s">
        <v>16</v>
      </c>
      <c r="E11" s="109" t="s">
        <v>17</v>
      </c>
    </row>
    <row r="12" spans="1:5" ht="12.75">
      <c r="A12" s="28" t="s">
        <v>38</v>
      </c>
      <c r="D12" s="25"/>
      <c r="E12" s="11"/>
    </row>
    <row r="13" spans="1:5" ht="12.75">
      <c r="A13" s="9" t="s">
        <v>75</v>
      </c>
      <c r="B13" s="47">
        <v>283.52</v>
      </c>
      <c r="C13" s="47">
        <v>296.83</v>
      </c>
      <c r="D13" s="25">
        <f>B13-C13</f>
        <v>-13.310000000000002</v>
      </c>
      <c r="E13" s="23">
        <f>B13/C13-1</f>
        <v>-0.0448404810834484</v>
      </c>
    </row>
    <row r="14" spans="1:5" ht="12.75">
      <c r="A14" s="12" t="s">
        <v>39</v>
      </c>
      <c r="B14" s="135">
        <v>55</v>
      </c>
      <c r="C14" s="135">
        <v>58</v>
      </c>
      <c r="D14" s="26">
        <f>B14-C14</f>
        <v>-3</v>
      </c>
      <c r="E14" s="24">
        <f>B14/C14-1</f>
        <v>-0.051724137931034475</v>
      </c>
    </row>
    <row r="16" spans="1:5" ht="12.75">
      <c r="A16" s="90" t="s">
        <v>66</v>
      </c>
      <c r="B16" s="106">
        <f>+B3</f>
        <v>41364</v>
      </c>
      <c r="C16" s="106">
        <f>+C11</f>
        <v>40999</v>
      </c>
      <c r="D16" s="107" t="s">
        <v>16</v>
      </c>
      <c r="E16" s="109" t="s">
        <v>17</v>
      </c>
    </row>
    <row r="17" spans="1:5" ht="12.75">
      <c r="A17" s="9" t="s">
        <v>23</v>
      </c>
      <c r="B17" s="46">
        <f>B9</f>
        <v>4.118177549999997</v>
      </c>
      <c r="C17" s="46">
        <f>D9</f>
        <v>4.916632330000008</v>
      </c>
      <c r="D17" s="121">
        <f>B17-C17</f>
        <v>-0.7984547800000108</v>
      </c>
      <c r="E17" s="126">
        <f>B17/C17-1</f>
        <v>-0.1623987165214792</v>
      </c>
    </row>
    <row r="18" spans="1:5" ht="12.75">
      <c r="A18" s="9" t="s">
        <v>24</v>
      </c>
      <c r="B18" s="46">
        <f>Ambiente!B27</f>
        <v>281.52900000000005</v>
      </c>
      <c r="C18" s="46">
        <f>Ambiente!C27</f>
        <v>224.737</v>
      </c>
      <c r="D18" s="121">
        <f>B18-C18</f>
        <v>56.79200000000006</v>
      </c>
      <c r="E18" s="126">
        <f>B18/C18-1</f>
        <v>0.25270427210472723</v>
      </c>
    </row>
    <row r="19" spans="1:5" ht="12.75">
      <c r="A19" s="12" t="s">
        <v>25</v>
      </c>
      <c r="B19" s="22">
        <f>+B17/B18</f>
        <v>0.014627898191660526</v>
      </c>
      <c r="C19" s="22">
        <f>+C17/C18</f>
        <v>0.021877271343837497</v>
      </c>
      <c r="D19" s="138" t="s">
        <v>90</v>
      </c>
      <c r="E19" s="13"/>
    </row>
  </sheetData>
  <sheetProtection/>
  <printOptions/>
  <pageMargins left="0.2" right="0.17" top="1" bottom="1" header="0.5" footer="0.5"/>
  <pageSetup fitToHeight="1" fitToWidth="1" horizontalDpi="600" verticalDpi="600" orientation="portrait" paperSize="9" scale="81" r:id="rId1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fabiano.mistretta</cp:lastModifiedBy>
  <cp:lastPrinted>2010-05-07T12:03:19Z</cp:lastPrinted>
  <dcterms:created xsi:type="dcterms:W3CDTF">2008-08-08T14:48:29Z</dcterms:created>
  <dcterms:modified xsi:type="dcterms:W3CDTF">2013-05-13T08:13:31Z</dcterms:modified>
  <cp:category/>
  <cp:version/>
  <cp:contentType/>
  <cp:contentStatus/>
</cp:coreProperties>
</file>